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601" activeTab="6"/>
  </bookViews>
  <sheets>
    <sheet name="Voorblad" sheetId="1" r:id="rId1"/>
    <sheet name="Blad 1" sheetId="2" r:id="rId2"/>
    <sheet name="Blad 2" sheetId="3" r:id="rId3"/>
    <sheet name="Blad 3" sheetId="4" r:id="rId4"/>
    <sheet name="Blad 4" sheetId="5" r:id="rId5"/>
    <sheet name="Blad 5" sheetId="6" r:id="rId6"/>
    <sheet name="Blad 6" sheetId="7" r:id="rId7"/>
    <sheet name="Blad 7" sheetId="8" r:id="rId8"/>
    <sheet name="Blad 8" sheetId="9" r:id="rId9"/>
    <sheet name="Blad 9" sheetId="10" r:id="rId10"/>
    <sheet name="Blad 10" sheetId="11" r:id="rId11"/>
  </sheets>
  <externalReferences>
    <externalReference r:id="rId14"/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<sst xmlns="http://schemas.openxmlformats.org/spreadsheetml/2006/main" count="423" uniqueCount="334">
  <si>
    <t xml:space="preserve">                               Adres:______________________   Plaats    :__________________</t>
  </si>
  <si>
    <t>De administratie berust bij:</t>
  </si>
  <si>
    <t>De rekening is gecontroleerd door:</t>
  </si>
  <si>
    <t>contactpersoon/correspondentieadres</t>
  </si>
  <si>
    <t xml:space="preserve">                               Naam :______________________  Postcode:__________________</t>
  </si>
  <si>
    <t>Voorzitter</t>
  </si>
  <si>
    <t>Secretaris</t>
  </si>
  <si>
    <t>Gebruik van deze rekening</t>
  </si>
  <si>
    <t>Korte beschouwing over de balans en de staat van baten en lasten</t>
  </si>
  <si>
    <t>ACTIVA</t>
  </si>
  <si>
    <t>00 Onroerende zaken</t>
  </si>
  <si>
    <t>PASSIVA</t>
  </si>
  <si>
    <t>20 Vermogen</t>
  </si>
  <si>
    <t xml:space="preserve">                                                                         BALANS</t>
  </si>
  <si>
    <t>Staat van baten en lasten</t>
  </si>
  <si>
    <t>BATEN</t>
  </si>
  <si>
    <t>Baten onroerende zaken</t>
  </si>
  <si>
    <t>Bijdragen levend geld</t>
  </si>
  <si>
    <t>Totaal a</t>
  </si>
  <si>
    <t>LASTEN</t>
  </si>
  <si>
    <t>Lasten overige onroerende zaken</t>
  </si>
  <si>
    <t>Verplichtingen andere organen</t>
  </si>
  <si>
    <t>Kosten beheer en administratie</t>
  </si>
  <si>
    <t>Totaal b</t>
  </si>
  <si>
    <t>Saldo a - b</t>
  </si>
  <si>
    <t xml:space="preserve"> </t>
  </si>
  <si>
    <t>Pacht onbebouwde eigendommen</t>
  </si>
  <si>
    <t>Overige opbrengsten onroerende zaken</t>
  </si>
  <si>
    <t>Totaal</t>
  </si>
  <si>
    <t>Rentebaten en dividenden</t>
  </si>
  <si>
    <t>Ontvangen interest bank</t>
  </si>
  <si>
    <t>Interest hypotheken u/g en leningen u/g</t>
  </si>
  <si>
    <t>Overige rentebaten</t>
  </si>
  <si>
    <t>Collecten in kerkdiensten</t>
  </si>
  <si>
    <t>Giften</t>
  </si>
  <si>
    <t>Overige bijdragen levend geld</t>
  </si>
  <si>
    <t>Onderhoud onroerende zaken/inventaris</t>
  </si>
  <si>
    <t>Overige rentelasten</t>
  </si>
  <si>
    <t>afschr</t>
  </si>
  <si>
    <t>%</t>
  </si>
  <si>
    <t>balans per</t>
  </si>
  <si>
    <t>mutatie +</t>
  </si>
  <si>
    <t>afschr.</t>
  </si>
  <si>
    <t>bedrag</t>
  </si>
  <si>
    <t>mutatie</t>
  </si>
  <si>
    <t>omschrijving</t>
  </si>
  <si>
    <t xml:space="preserve">balans per </t>
  </si>
  <si>
    <t>vordering</t>
  </si>
  <si>
    <t>op</t>
  </si>
  <si>
    <t>datum der</t>
  </si>
  <si>
    <t>lening</t>
  </si>
  <si>
    <t>rente</t>
  </si>
  <si>
    <t>perc.</t>
  </si>
  <si>
    <t>balans per 31 december</t>
  </si>
  <si>
    <t>van de Diaconie</t>
  </si>
  <si>
    <t xml:space="preserve">Ingevolge ordinantie 15 art. 21 van de </t>
  </si>
  <si>
    <t xml:space="preserve">                                      College van diakenen</t>
  </si>
  <si>
    <t>inventarissen excl. Afschijvingen</t>
  </si>
  <si>
    <t>Diaconaal werk plaatselijk</t>
  </si>
  <si>
    <t>Diaconaal werk wereldwijd</t>
  </si>
  <si>
    <t>Personele en organisatorische lasten</t>
  </si>
  <si>
    <t xml:space="preserve">Lasten overige onroerende zaken en </t>
  </si>
  <si>
    <t>Diac. werk reg./prov. en landelijk</t>
  </si>
  <si>
    <t xml:space="preserve">Totaal </t>
  </si>
  <si>
    <t>3. Onbebouwd</t>
  </si>
  <si>
    <t>Verplichtingen/bijdragen inzake andere organen</t>
  </si>
  <si>
    <t>Begroting</t>
  </si>
  <si>
    <t>Rekening</t>
  </si>
  <si>
    <t>Avondmaalsgave Dorpskerk</t>
  </si>
  <si>
    <t>te DE BILT</t>
  </si>
  <si>
    <t xml:space="preserve">                               Adres:_Hans Memlinglaan 97         Plaats    : Bilthoven</t>
  </si>
  <si>
    <t>Saldo per</t>
  </si>
  <si>
    <t>1.</t>
  </si>
  <si>
    <t>looptijd</t>
  </si>
  <si>
    <t xml:space="preserve"> 20 Vermogen</t>
  </si>
  <si>
    <t xml:space="preserve"> 11 Specificatie kortlopende vorderingen en overlopende passiva</t>
  </si>
  <si>
    <t xml:space="preserve"> 024 Specificatie verstrekte hypotheken en leningen</t>
  </si>
  <si>
    <t xml:space="preserve"> 021 Kapitaaldeelname in stichtingen</t>
  </si>
  <si>
    <t xml:space="preserve">  00 Specificatie onroerende zaken</t>
  </si>
  <si>
    <t>Bankkosten</t>
  </si>
  <si>
    <t>Naam:</t>
  </si>
  <si>
    <t>Adres:</t>
  </si>
  <si>
    <t>Bilthoven</t>
  </si>
  <si>
    <t xml:space="preserve">Postcode: </t>
  </si>
  <si>
    <t>Plaats:</t>
  </si>
  <si>
    <t>Toelichting op de staat van baten en lasten</t>
  </si>
  <si>
    <t xml:space="preserve">                      Verklaringen</t>
  </si>
  <si>
    <t>Balans per 31 december</t>
  </si>
  <si>
    <t>TOTAAL ACTIVA</t>
  </si>
  <si>
    <t>TOTAAL PASSIVA</t>
  </si>
  <si>
    <t xml:space="preserve"> 2.  Korte beschouwing voer de balans en de staat van baten en lasten</t>
  </si>
  <si>
    <t>inventarissen (excl. afschrijving)</t>
  </si>
  <si>
    <t>Balans</t>
  </si>
  <si>
    <t>oorspronkelijk</t>
  </si>
  <si>
    <t>Huur overige bebouwde eigendommen</t>
  </si>
  <si>
    <t>Diaconaal werk landelijk</t>
  </si>
  <si>
    <t>Ontwikkeling solvabiliteit</t>
  </si>
  <si>
    <t>Eigen vermogen</t>
  </si>
  <si>
    <t>Totaal vermogen</t>
  </si>
  <si>
    <t>pagina</t>
  </si>
  <si>
    <t>3.</t>
  </si>
  <si>
    <t>4.</t>
  </si>
  <si>
    <t>5.</t>
  </si>
  <si>
    <t>PROTESTANTSE GEMEENTE</t>
  </si>
  <si>
    <t>DIACONIE PROTESTANTSE GEMEENTE DE BILT</t>
  </si>
  <si>
    <t>Bildzigt 16</t>
  </si>
  <si>
    <t>3721 XK</t>
  </si>
  <si>
    <t>Scriba Algemene Kerkenraad</t>
  </si>
  <si>
    <t>en aangeboden aan de Algemene Kerkenraad.</t>
  </si>
  <si>
    <t>Diaconaal quotum PKN</t>
  </si>
  <si>
    <t>Door te betalen giften</t>
  </si>
  <si>
    <t xml:space="preserve"> 240 Specificatie Kortlopende schulden en overlopende passiva</t>
  </si>
  <si>
    <t>Dividend certificaten</t>
  </si>
  <si>
    <t xml:space="preserve">Overig </t>
  </si>
  <si>
    <t xml:space="preserve">Diakonaal Appèl </t>
  </si>
  <si>
    <t>Doorbetaling Diakonale collecten</t>
  </si>
  <si>
    <t xml:space="preserve">Extra bijdragen </t>
  </si>
  <si>
    <t>Decharge</t>
  </si>
  <si>
    <t>administratie.</t>
  </si>
  <si>
    <t>Penningmeester</t>
  </si>
  <si>
    <t>Toelichting op de Balans</t>
  </si>
  <si>
    <t xml:space="preserve"> 3.  Verklaringen College van Diakenen en van de Algemene  </t>
  </si>
  <si>
    <t xml:space="preserve">      Kerkenraad en van de kascommissie</t>
  </si>
  <si>
    <t xml:space="preserve">datum: </t>
  </si>
  <si>
    <t xml:space="preserve">Voorzitter: </t>
  </si>
  <si>
    <t>Het College van Diakenen van de Protestantse Gemeente De Bilt verklaart dat de</t>
  </si>
  <si>
    <t>Preses:</t>
  </si>
  <si>
    <t xml:space="preserve">Scriba: </t>
  </si>
  <si>
    <t>de heer J. Oskam</t>
  </si>
  <si>
    <t xml:space="preserve">de heer J. Oskam </t>
  </si>
  <si>
    <t>Van bovengenoemde personen geldt de heer J. Oskam voor deze rekening als</t>
  </si>
  <si>
    <t>Cert. Oikocredit</t>
  </si>
  <si>
    <t>Cert. Rudolfstichting</t>
  </si>
  <si>
    <t>2.</t>
  </si>
  <si>
    <t xml:space="preserve"> 6.  Toelichting op de balans </t>
  </si>
  <si>
    <t xml:space="preserve"> 7.  Toelichting op de staat van baten en lasten </t>
  </si>
  <si>
    <t>REKENING EN VERANTWOORDING</t>
  </si>
  <si>
    <t>opgesteld door het College van Diakenen</t>
  </si>
  <si>
    <t>Inhoud van deze rekening</t>
  </si>
  <si>
    <t>In de staten en bijlagen zijn alle bedragen afgerond op hele euro's</t>
  </si>
  <si>
    <t>Kerkorde van de Protestantse Kerk Nederland.</t>
  </si>
  <si>
    <t>02 Financiële vaste activa</t>
  </si>
  <si>
    <t>11 Kortlopende vorderingen</t>
  </si>
  <si>
    <t xml:space="preserve">24 Kortlopende schulden </t>
  </si>
  <si>
    <t xml:space="preserve"> 02 Financiële vaste activa</t>
  </si>
  <si>
    <t>Diverse beheers- en admin. kosten</t>
  </si>
  <si>
    <t>Looptijd</t>
  </si>
  <si>
    <t>tot</t>
  </si>
  <si>
    <t>nvt</t>
  </si>
  <si>
    <t>aantal</t>
  </si>
  <si>
    <t>begroot</t>
  </si>
  <si>
    <t>actual</t>
  </si>
  <si>
    <t>effect</t>
  </si>
  <si>
    <t>Rentebaten</t>
  </si>
  <si>
    <t>Verplichte afdracht</t>
  </si>
  <si>
    <t>Diaconaal werk (plaatselijk)</t>
  </si>
  <si>
    <t>Tekort</t>
  </si>
  <si>
    <t>Opbrengst huur/pacht</t>
  </si>
  <si>
    <t>Dorpskerk</t>
  </si>
  <si>
    <t>tt</t>
  </si>
  <si>
    <t>kortlopende schulden</t>
  </si>
  <si>
    <t xml:space="preserve">           balans per 31 december</t>
  </si>
  <si>
    <t>€</t>
  </si>
  <si>
    <t xml:space="preserve">x 1 € </t>
  </si>
  <si>
    <t>Te vorderen collecte bonnen</t>
  </si>
  <si>
    <t>Te vorderen (bank)rente</t>
  </si>
  <si>
    <t>Verstrekte lening Mo</t>
  </si>
  <si>
    <t>2014</t>
  </si>
  <si>
    <t>Giften ter doorbetaling</t>
  </si>
  <si>
    <t>door te betalen Diakonaal Appel</t>
  </si>
  <si>
    <t>Opbr collecten en giften</t>
  </si>
  <si>
    <t xml:space="preserve">    Weilanden</t>
  </si>
  <si>
    <t>Boekwinst verkoop bebouwde eigendommen</t>
  </si>
  <si>
    <t>Belastingen en verzekeringen en overige</t>
  </si>
  <si>
    <t>Jeugdwerk</t>
  </si>
  <si>
    <t>Diakonaal appèl (binnenlands doel)</t>
  </si>
  <si>
    <t>Diakonaal appèl (buitenlands doel)</t>
  </si>
  <si>
    <t>bankkosten december/q4</t>
  </si>
  <si>
    <t>Declaraties</t>
  </si>
  <si>
    <t>Diaconaal werk (landelijk)</t>
  </si>
  <si>
    <t>Diaconaal werk (wereldwijd)</t>
  </si>
  <si>
    <t>Kapitaaldeelnames</t>
  </si>
  <si>
    <t>Hypotheek + leningen</t>
  </si>
  <si>
    <t>Kerk in de Middag (Weltevreden)</t>
  </si>
  <si>
    <t>Ondersteuning personen</t>
  </si>
  <si>
    <t>Bijdrage Werkgroep Oecum Diaconaat</t>
  </si>
  <si>
    <t>Ouderenwerk</t>
  </si>
  <si>
    <t>Ov. lasten diaconaal werk plaatselijk</t>
  </si>
  <si>
    <t>Onkosten onroerende zaken</t>
  </si>
  <si>
    <t>Diakonale collectes</t>
  </si>
  <si>
    <t>``</t>
  </si>
  <si>
    <t>Kerk in de Middag</t>
  </si>
  <si>
    <t>025 Deposito</t>
  </si>
  <si>
    <t>Geplaatst bij de SKG</t>
  </si>
  <si>
    <t>Deposito</t>
  </si>
  <si>
    <t>Recapitulatie Fin. Vaste activa</t>
  </si>
  <si>
    <t xml:space="preserve">Crediteuren </t>
  </si>
  <si>
    <t>Vooruitontvangen jachtrecht</t>
  </si>
  <si>
    <t>Collecten</t>
  </si>
  <si>
    <t>De heer H. Pama</t>
  </si>
  <si>
    <t>2017</t>
  </si>
  <si>
    <t>Te storten contanten</t>
  </si>
  <si>
    <t>Door te betalen collectes</t>
  </si>
  <si>
    <t>Nadelig saldo baten en lasten</t>
  </si>
  <si>
    <t>RABO bank rekening courant .076</t>
  </si>
  <si>
    <t>SKG bank spaarrekening .869</t>
  </si>
  <si>
    <t>RABO bank spaarrekening .46</t>
  </si>
  <si>
    <t xml:space="preserve">van de administrateur en onder verantwoordelijkheid van de Algemene Kerkenraad. </t>
  </si>
  <si>
    <t>Verstrekte lening vdM</t>
  </si>
  <si>
    <t>2018</t>
  </si>
  <si>
    <t>Oosterlichtkerk</t>
  </si>
  <si>
    <t>overige</t>
  </si>
  <si>
    <t>rente/dividend</t>
  </si>
  <si>
    <t>1 tot 2%</t>
  </si>
  <si>
    <t>13 Liquide Middelen</t>
  </si>
  <si>
    <t xml:space="preserve"> 13 Liquide Middelen</t>
  </si>
  <si>
    <t>Administrateur</t>
  </si>
  <si>
    <t>de heer A.W. van der Meer</t>
  </si>
  <si>
    <t>Zonneplein 19</t>
  </si>
  <si>
    <t>3721 VA</t>
  </si>
  <si>
    <t>SKG bank rekening courant .533</t>
  </si>
  <si>
    <t>Verstrekte lening M</t>
  </si>
  <si>
    <t>250K 2% tot juli 2026 en 100K 0,4% tot okt 2024</t>
  </si>
  <si>
    <t>Bedragen in Euro</t>
  </si>
  <si>
    <t xml:space="preserve">Collecten </t>
  </si>
  <si>
    <t>Deze rekening bestaat uit: 10 bladzijden</t>
  </si>
  <si>
    <t>1 Algemene gegevens</t>
  </si>
  <si>
    <t>www.pkndebilt.nlnode/4</t>
  </si>
  <si>
    <t xml:space="preserve">Aantal wijkgemeenten </t>
  </si>
  <si>
    <t xml:space="preserve">Bezetting predikanten volledig in FTE </t>
  </si>
  <si>
    <t xml:space="preserve">Bezetting predikanten part-time in FTE </t>
  </si>
  <si>
    <t xml:space="preserve">Aantal kerkelijk werkers </t>
  </si>
  <si>
    <t xml:space="preserve">Bezetting kerkelijk werkers in FTE </t>
  </si>
  <si>
    <t xml:space="preserve">Aantal overige betaalde medewerkers </t>
  </si>
  <si>
    <t xml:space="preserve">Bezetting overige betaalde medewerkers in FTE </t>
  </si>
  <si>
    <t xml:space="preserve">Aantal ouderlingen (niet tevens kerkrentmeester) </t>
  </si>
  <si>
    <t xml:space="preserve">Aantal ouderlingen-kerkrentmeester </t>
  </si>
  <si>
    <t xml:space="preserve">Aantal kerkrentmeesters </t>
  </si>
  <si>
    <t xml:space="preserve"> - waarvan vacatures</t>
  </si>
  <si>
    <t xml:space="preserve">Aantal diakenen </t>
  </si>
  <si>
    <t xml:space="preserve">Aantal diaconale rentmeesters </t>
  </si>
  <si>
    <t xml:space="preserve">Aantal belijdende leden verslagjaar </t>
  </si>
  <si>
    <t xml:space="preserve">Aantal doopleden verslagjaar </t>
  </si>
  <si>
    <t xml:space="preserve">Totaal aantal leden </t>
  </si>
  <si>
    <t xml:space="preserve">Aantal pastorale eenheden </t>
  </si>
  <si>
    <t xml:space="preserve">ANBI-pagina </t>
  </si>
  <si>
    <t xml:space="preserve"> - waarvan voor gewone werkzaamheden</t>
  </si>
  <si>
    <t xml:space="preserve"> - waarvan met bijzondere opdracht</t>
  </si>
  <si>
    <t xml:space="preserve">Aantal predikanten </t>
  </si>
  <si>
    <t xml:space="preserve"> 1.  Algemene informatie Diaconie</t>
  </si>
  <si>
    <t>6.</t>
  </si>
  <si>
    <t>7 en 8.</t>
  </si>
  <si>
    <t>9 en 10.</t>
  </si>
  <si>
    <t>Verstrekte lening S</t>
  </si>
  <si>
    <t>2020</t>
  </si>
  <si>
    <t>Bewustwording verduurzamen</t>
  </si>
  <si>
    <t>Daarnaast bezit de Diaconie certificaten van de Rudolphstichting (€10.000).</t>
  </si>
  <si>
    <t>20.2 Fondsen en Herwaardering</t>
  </si>
  <si>
    <t>21 Herwaardering weiland</t>
  </si>
  <si>
    <t>Deze Herwaardering is apart opgenomen op de Balans.</t>
  </si>
  <si>
    <t>Twee percelen tt ca 12,1 ha</t>
  </si>
  <si>
    <t>Herwaardering weiland</t>
  </si>
  <si>
    <t>per eind</t>
  </si>
  <si>
    <t>De Bilt</t>
  </si>
  <si>
    <t>Prof. Dr. P. Zeemanweg 15</t>
  </si>
  <si>
    <t>3731 KR</t>
  </si>
  <si>
    <t>de heer H.J.L. van de Kuil</t>
  </si>
  <si>
    <t>Mw. G. van Dijk-Spinhoven</t>
  </si>
  <si>
    <t>De heer A.W. van der Meer</t>
  </si>
  <si>
    <t xml:space="preserve"> 1.  Algemene informatie PKN De Bilt</t>
  </si>
  <si>
    <t>SKG: De Wijde Mantel</t>
  </si>
  <si>
    <t>SKG: Het Lichtpunt</t>
  </si>
  <si>
    <t>SKG: Passion II</t>
  </si>
  <si>
    <t>SKG: St 10-Site</t>
  </si>
  <si>
    <t>SKG: Roosevelthuis</t>
  </si>
  <si>
    <t>SKG: Stay and Pray</t>
  </si>
  <si>
    <t>SKG: St Choice</t>
  </si>
  <si>
    <t>SKG: Het Huisgezin</t>
  </si>
  <si>
    <t>SKG: MGB Hulpverlening</t>
  </si>
  <si>
    <t>SKG: Old School</t>
  </si>
  <si>
    <t>SKG: De Ark</t>
  </si>
  <si>
    <t>SKG: Gezinshuizen</t>
  </si>
  <si>
    <t>SKG: De Kleine Wereld</t>
  </si>
  <si>
    <t>Herwaardering</t>
  </si>
  <si>
    <t>Verdeling van het resultaat:</t>
  </si>
  <si>
    <t>Naar Herwaardering</t>
  </si>
  <si>
    <t>Resultaat op het Eigen Vermogen</t>
  </si>
  <si>
    <t>vakant</t>
  </si>
  <si>
    <t xml:space="preserve">Jaarrekening 2022 vastgesteld in de vergadering van </t>
  </si>
  <si>
    <t xml:space="preserve">De Algemene Kerkenraad van de Protestantse Gemeente De Bilt heeft deze </t>
  </si>
  <si>
    <t>via FRIS toegezonden aan de Provinciale Diaconale Commissie.</t>
  </si>
  <si>
    <t xml:space="preserve">De Jaarrekening wordt na de vergadering van de Algemene Kerkenraad </t>
  </si>
  <si>
    <t xml:space="preserve">Een samenvatting van de Jaarrekening zal in de gemeente worden gepubliceerd. </t>
  </si>
  <si>
    <t>ter inzage gelegd.</t>
  </si>
  <si>
    <t xml:space="preserve">De volledige Jaarrekening wordt gedurende tenminste vijf werkdagen </t>
  </si>
  <si>
    <t>Buurtkamer</t>
  </si>
  <si>
    <t>01-01-2022</t>
  </si>
  <si>
    <r>
      <t xml:space="preserve">over het boekjaar </t>
    </r>
    <r>
      <rPr>
        <b/>
        <sz val="16"/>
        <rFont val="Century Gothic"/>
        <family val="2"/>
      </rPr>
      <t>2022</t>
    </r>
  </si>
  <si>
    <t>REKENING EN VERANTWOORDING BOEKJAAR 2022</t>
  </si>
  <si>
    <t>de heer A. Kamstra</t>
  </si>
  <si>
    <t>Saldo 2022</t>
  </si>
  <si>
    <t xml:space="preserve">Het Totaal Vermogen per eind 2022 ten opzichte van eind 2021 is </t>
  </si>
  <si>
    <t>Herwaardering weiland per 01-01-2022</t>
  </si>
  <si>
    <t>Herwaardering 2022</t>
  </si>
  <si>
    <t>Herwaardering weiland per 31 december 2022</t>
  </si>
  <si>
    <t>Vermogen per 01-01-2022</t>
  </si>
  <si>
    <t>Vermogen per 31 december 2022</t>
  </si>
  <si>
    <t>01/01/2022</t>
  </si>
  <si>
    <t>31/12/2022</t>
  </si>
  <si>
    <t>31-12-2022</t>
  </si>
  <si>
    <t>ontwerp-rekening over het jaar 2022 ingevolge ordinantie 15-21 door hem is vastgesteld</t>
  </si>
  <si>
    <t>Door de Belastingdienst is de waardering van weidegronden per eind 2022 weer</t>
  </si>
  <si>
    <t>Via deze weg verlenen wij hem décharge voor de door hem in 2022 gevoerde</t>
  </si>
  <si>
    <t>De afwijkingen in 2022 tegenover het budget over het jaar 2022</t>
  </si>
  <si>
    <t>gedaald met een bedrag van ca € 64,500</t>
  </si>
  <si>
    <t>Per eind 2022 is het bedrag dat aangewend is voor Kapitaaldeelname in projecten (12)</t>
  </si>
  <si>
    <t>van de SKG uitgekomen op ruim € 327.000. In 2022 zijn er geen nieuwe mogelijkheden geweest</t>
  </si>
  <si>
    <t xml:space="preserve">om deel te nemen in SKG contracten. </t>
  </si>
  <si>
    <t>jaar 2022 bedraagt het een bedrag van € 2.800.</t>
  </si>
  <si>
    <t xml:space="preserve">De kascontrole over het boekjaar 2022 heeft plaats gevonden in aanwezigheid </t>
  </si>
  <si>
    <t>In maart 2022 is zijn er aandelen OIKOcredit gekocht voor een bedrag van €95.000.</t>
  </si>
  <si>
    <t xml:space="preserve">gestegen. Was de herwaardering in 2021 een bedrag van € 54,000. Voor het </t>
  </si>
  <si>
    <t>per medio 2022</t>
  </si>
  <si>
    <t>de heer B.F.C. Pot</t>
  </si>
  <si>
    <t>2e Brandenburgerweg 42</t>
  </si>
  <si>
    <t>3721 CH</t>
  </si>
  <si>
    <t>De heer H.T. Pama (wnd)</t>
  </si>
  <si>
    <t>Ooievaarlaan 6</t>
  </si>
  <si>
    <t>3721 CV</t>
  </si>
  <si>
    <t>Wissellaan 14</t>
  </si>
  <si>
    <t>3721 PP</t>
  </si>
  <si>
    <t>waarvan vacature</t>
  </si>
  <si>
    <t xml:space="preserve"> 4.  Balans per 31 december 2022</t>
  </si>
  <si>
    <t xml:space="preserve"> 5.  Staat van baten en lasten over het jaar 2022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</si>
</sst>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_-;_-@_-"/>
    <numFmt numFmtId="165" formatCode="_-&quot;€&quot;\ * #,##0.00_-;_-&quot;€&quot;\ * #,##0.00\-;_-&quot;€&quot;\ * &quot;-&quot;??_-;_-@_-"/>
    <numFmt numFmtId="166" formatCode="_-* #,##0.00_-;_-* #,##0.00\-;_-* &quot;-&quot;??_-;_-@_-"/>
    <numFmt numFmtId="167" formatCode="_-&quot;fl&quot;\ * #,##0_-;_-&quot;fl&quot;\ * #,##0\-;_-&quot;fl&quot;\ * &quot;-&quot;_-;_-@_-"/>
    <numFmt numFmtId="168" formatCode="_-&quot;fl&quot;\ * #,##0.00_-;_-&quot;fl&quot;\ * #,##0.00\-;_-&quot;fl&quot;\ * &quot;-&quot;??_-;_-@_-"/>
    <numFmt numFmtId="169" formatCode="#,##0.00_-"/>
    <numFmt numFmtId="170" formatCode="_-[$€-2]\ * #,##0.00_-;_-[$€-2]\ * #,##0.00\-;_-[$€-2]\ * &quot;-&quot;??_-;_-@_-"/>
    <numFmt numFmtId="171" formatCode="_-[$euro-2]\ * #,##0_-;_-[$euro-2]\ * #,##0\-;_-[$euro-2]\ * &quot;-&quot;??_-;_-@_-"/>
    <numFmt numFmtId="172" formatCode="_-* #,##0_-;_-* #,##0\-;_-* &quot;-&quot;??_-;_-@_-"/>
    <numFmt numFmtId="173" formatCode="0.0"/>
    <numFmt numFmtId="174" formatCode="_-* #,##0.000_-;_-* #,##0.000\-;_-* &quot;-&quot;??_-;_-@_-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8"/>
      <name val="Century Gothic"/>
      <family val="2"/>
    </font>
    <font>
      <b/>
      <sz val="22"/>
      <name val="Century Gothic"/>
      <family val="2"/>
    </font>
    <font>
      <sz val="16"/>
      <name val="Century Gothic"/>
      <family val="2"/>
    </font>
    <font>
      <sz val="14"/>
      <name val="Century Gothic"/>
      <family val="2"/>
    </font>
    <font>
      <b/>
      <sz val="16"/>
      <name val="Century Gothic"/>
      <family val="2"/>
    </font>
    <font>
      <i/>
      <sz val="10"/>
      <name val="Century Gothic"/>
      <family val="2"/>
    </font>
    <font>
      <b/>
      <sz val="10"/>
      <name val="Century Gothic"/>
      <family val="2"/>
    </font>
    <font>
      <b/>
      <sz val="13"/>
      <name val="Century Gothic"/>
      <family val="2"/>
    </font>
    <font>
      <sz val="13"/>
      <name val="Century Gothic"/>
      <family val="2"/>
    </font>
    <font>
      <b/>
      <u val="single"/>
      <sz val="10"/>
      <name val="Century Gothic"/>
      <family val="2"/>
    </font>
    <font>
      <u val="single"/>
      <sz val="10"/>
      <name val="Century Gothic"/>
      <family val="2"/>
    </font>
    <font>
      <u val="doubleAccounting"/>
      <sz val="10"/>
      <name val="Century Gothic"/>
      <family val="2"/>
    </font>
    <font>
      <b/>
      <i/>
      <sz val="10"/>
      <name val="Century Gothic"/>
      <family val="2"/>
    </font>
    <font>
      <i/>
      <u val="single"/>
      <sz val="10"/>
      <name val="Century Gothic"/>
      <family val="2"/>
    </font>
    <font>
      <u val="singleAccounting"/>
      <sz val="10"/>
      <name val="Century Gothic"/>
      <family val="2"/>
    </font>
    <font>
      <i/>
      <u val="singleAccounting"/>
      <sz val="10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0"/>
      <color indexed="10"/>
      <name val="Century Gothic"/>
      <family val="2"/>
    </font>
    <font>
      <b/>
      <sz val="16"/>
      <color indexed="10"/>
      <name val="Century Gothic"/>
      <family val="2"/>
    </font>
    <font>
      <u val="single"/>
      <sz val="10"/>
      <color indexed="30"/>
      <name val="Arial"/>
      <family val="2"/>
    </font>
    <font>
      <u val="single"/>
      <sz val="10"/>
      <color indexed="30"/>
      <name val="Century Gothic"/>
      <family val="2"/>
    </font>
    <font>
      <b/>
      <sz val="20"/>
      <color indexed="10"/>
      <name val="Century Gothic"/>
      <family val="2"/>
    </font>
    <font>
      <u val="single"/>
      <sz val="10"/>
      <color indexed="2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entury Gothic"/>
      <family val="2"/>
    </font>
    <font>
      <u val="single"/>
      <sz val="10"/>
      <color theme="10"/>
      <name val="Century Gothic"/>
      <family val="2"/>
    </font>
    <font>
      <b/>
      <sz val="16"/>
      <color rgb="FFFF0000"/>
      <name val="Century Gothic"/>
      <family val="2"/>
    </font>
    <font>
      <b/>
      <sz val="20"/>
      <color rgb="FFFF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ck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 style="thin"/>
      <top/>
      <bottom style="double"/>
    </border>
    <border>
      <left/>
      <right style="thin"/>
      <top style="thin"/>
      <bottom style="medium"/>
    </border>
    <border>
      <left/>
      <right style="thin"/>
      <top/>
      <bottom style="double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6" borderId="9" applyNumberFormat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6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49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2" fontId="2" fillId="0" borderId="0" xfId="46" applyNumberFormat="1" applyFont="1" applyAlignment="1">
      <alignment/>
    </xf>
    <xf numFmtId="0" fontId="10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3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3" fontId="2" fillId="0" borderId="0" xfId="6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14" fillId="0" borderId="0" xfId="60" applyNumberFormat="1" applyFont="1" applyAlignment="1">
      <alignment/>
    </xf>
    <xf numFmtId="3" fontId="15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0" fillId="0" borderId="16" xfId="0" applyFont="1" applyBorder="1" applyAlignment="1">
      <alignment/>
    </xf>
    <xf numFmtId="164" fontId="2" fillId="0" borderId="11" xfId="60" applyNumberFormat="1" applyFont="1" applyBorder="1" applyAlignment="1">
      <alignment/>
    </xf>
    <xf numFmtId="0" fontId="10" fillId="0" borderId="17" xfId="0" applyFont="1" applyBorder="1" applyAlignment="1">
      <alignment/>
    </xf>
    <xf numFmtId="167" fontId="9" fillId="0" borderId="0" xfId="0" applyNumberFormat="1" applyFont="1" applyAlignment="1">
      <alignment horizontal="left"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64" fontId="17" fillId="0" borderId="0" xfId="0" applyNumberFormat="1" applyFont="1" applyAlignment="1" quotePrefix="1">
      <alignment horizontal="left"/>
    </xf>
    <xf numFmtId="164" fontId="2" fillId="0" borderId="0" xfId="60" applyNumberFormat="1" applyFont="1" applyAlignment="1">
      <alignment/>
    </xf>
    <xf numFmtId="167" fontId="2" fillId="0" borderId="0" xfId="60" applyNumberFormat="1" applyFont="1" applyAlignment="1">
      <alignment/>
    </xf>
    <xf numFmtId="0" fontId="2" fillId="0" borderId="0" xfId="0" applyFont="1" applyAlignment="1" quotePrefix="1">
      <alignment horizontal="left"/>
    </xf>
    <xf numFmtId="164" fontId="18" fillId="0" borderId="0" xfId="60" applyNumberFormat="1" applyFont="1" applyAlignment="1">
      <alignment/>
    </xf>
    <xf numFmtId="164" fontId="18" fillId="0" borderId="0" xfId="0" applyNumberFormat="1" applyFont="1" applyAlignment="1">
      <alignment/>
    </xf>
    <xf numFmtId="164" fontId="2" fillId="0" borderId="18" xfId="60" applyNumberFormat="1" applyFont="1" applyBorder="1" applyAlignment="1">
      <alignment/>
    </xf>
    <xf numFmtId="164" fontId="10" fillId="0" borderId="0" xfId="0" applyNumberFormat="1" applyFont="1" applyAlignment="1">
      <alignment/>
    </xf>
    <xf numFmtId="164" fontId="2" fillId="0" borderId="19" xfId="60" applyNumberFormat="1" applyFont="1" applyBorder="1" applyAlignment="1">
      <alignment/>
    </xf>
    <xf numFmtId="164" fontId="2" fillId="0" borderId="0" xfId="60" applyNumberFormat="1" applyFont="1" applyAlignment="1">
      <alignment horizontal="center"/>
    </xf>
    <xf numFmtId="164" fontId="9" fillId="0" borderId="0" xfId="0" applyNumberFormat="1" applyFont="1" applyAlignment="1">
      <alignment/>
    </xf>
    <xf numFmtId="0" fontId="10" fillId="0" borderId="0" xfId="0" applyFont="1" applyAlignment="1" quotePrefix="1">
      <alignment horizontal="left"/>
    </xf>
    <xf numFmtId="164" fontId="10" fillId="0" borderId="0" xfId="0" applyNumberFormat="1" applyFont="1" applyAlignment="1" quotePrefix="1">
      <alignment horizontal="left"/>
    </xf>
    <xf numFmtId="0" fontId="17" fillId="0" borderId="0" xfId="0" applyFont="1" applyAlignment="1" quotePrefix="1">
      <alignment horizontal="right"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left"/>
    </xf>
    <xf numFmtId="164" fontId="17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8" fontId="9" fillId="0" borderId="0" xfId="60" applyFont="1" applyAlignment="1">
      <alignment/>
    </xf>
    <xf numFmtId="164" fontId="19" fillId="0" borderId="0" xfId="60" applyNumberFormat="1" applyFont="1" applyAlignment="1">
      <alignment horizontal="right"/>
    </xf>
    <xf numFmtId="164" fontId="19" fillId="0" borderId="0" xfId="6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 quotePrefix="1">
      <alignment horizontal="right"/>
    </xf>
    <xf numFmtId="3" fontId="2" fillId="0" borderId="0" xfId="0" applyNumberFormat="1" applyFont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171" fontId="2" fillId="0" borderId="11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165" fontId="2" fillId="0" borderId="14" xfId="0" applyNumberFormat="1" applyFont="1" applyBorder="1" applyAlignment="1">
      <alignment/>
    </xf>
    <xf numFmtId="171" fontId="2" fillId="0" borderId="20" xfId="0" applyNumberFormat="1" applyFont="1" applyBorder="1" applyAlignment="1">
      <alignment/>
    </xf>
    <xf numFmtId="171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8" fontId="2" fillId="0" borderId="0" xfId="60" applyFont="1" applyAlignment="1">
      <alignment/>
    </xf>
    <xf numFmtId="164" fontId="2" fillId="0" borderId="11" xfId="0" applyNumberFormat="1" applyFont="1" applyBorder="1" applyAlignment="1">
      <alignment/>
    </xf>
    <xf numFmtId="14" fontId="2" fillId="0" borderId="14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166" fontId="2" fillId="0" borderId="11" xfId="46" applyFont="1" applyBorder="1" applyAlignment="1">
      <alignment/>
    </xf>
    <xf numFmtId="0" fontId="9" fillId="0" borderId="0" xfId="0" applyFont="1" applyAlignment="1">
      <alignment horizontal="left"/>
    </xf>
    <xf numFmtId="165" fontId="2" fillId="0" borderId="12" xfId="0" applyNumberFormat="1" applyFont="1" applyBorder="1" applyAlignment="1">
      <alignment/>
    </xf>
    <xf numFmtId="0" fontId="13" fillId="0" borderId="0" xfId="0" applyFont="1" applyAlignment="1">
      <alignment/>
    </xf>
    <xf numFmtId="164" fontId="2" fillId="0" borderId="24" xfId="0" applyNumberFormat="1" applyFont="1" applyBorder="1" applyAlignment="1">
      <alignment/>
    </xf>
    <xf numFmtId="172" fontId="2" fillId="0" borderId="0" xfId="46" applyNumberFormat="1" applyFont="1" applyAlignment="1" quotePrefix="1">
      <alignment/>
    </xf>
    <xf numFmtId="3" fontId="3" fillId="0" borderId="0" xfId="0" applyNumberFormat="1" applyFont="1" applyAlignment="1">
      <alignment horizontal="center"/>
    </xf>
    <xf numFmtId="16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15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2" fillId="0" borderId="18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49" fontId="2" fillId="0" borderId="11" xfId="0" applyNumberFormat="1" applyFont="1" applyBorder="1" applyAlignment="1" quotePrefix="1">
      <alignment horizontal="left"/>
    </xf>
    <xf numFmtId="172" fontId="2" fillId="0" borderId="11" xfId="46" applyNumberFormat="1" applyFont="1" applyBorder="1" applyAlignment="1">
      <alignment/>
    </xf>
    <xf numFmtId="172" fontId="10" fillId="0" borderId="17" xfId="46" applyNumberFormat="1" applyFont="1" applyBorder="1" applyAlignment="1">
      <alignment/>
    </xf>
    <xf numFmtId="172" fontId="2" fillId="0" borderId="12" xfId="46" applyNumberFormat="1" applyFont="1" applyBorder="1" applyAlignment="1">
      <alignment/>
    </xf>
    <xf numFmtId="172" fontId="2" fillId="0" borderId="14" xfId="46" applyNumberFormat="1" applyFont="1" applyBorder="1" applyAlignment="1">
      <alignment horizontal="center"/>
    </xf>
    <xf numFmtId="166" fontId="2" fillId="0" borderId="14" xfId="46" applyFont="1" applyBorder="1" applyAlignment="1">
      <alignment/>
    </xf>
    <xf numFmtId="0" fontId="2" fillId="0" borderId="0" xfId="0" applyFont="1" applyAlignment="1" quotePrefix="1">
      <alignment/>
    </xf>
    <xf numFmtId="166" fontId="2" fillId="0" borderId="0" xfId="46" applyFont="1" applyAlignment="1">
      <alignment horizontal="center"/>
    </xf>
    <xf numFmtId="0" fontId="8" fillId="0" borderId="0" xfId="0" applyFont="1" applyAlignment="1">
      <alignment/>
    </xf>
    <xf numFmtId="172" fontId="2" fillId="0" borderId="0" xfId="46" applyNumberFormat="1" applyFont="1" applyAlignment="1">
      <alignment horizontal="right"/>
    </xf>
    <xf numFmtId="166" fontId="20" fillId="0" borderId="0" xfId="46" applyFont="1" applyAlignment="1">
      <alignment/>
    </xf>
    <xf numFmtId="0" fontId="20" fillId="0" borderId="0" xfId="0" applyFont="1" applyAlignment="1">
      <alignment/>
    </xf>
    <xf numFmtId="9" fontId="20" fillId="0" borderId="0" xfId="55" applyFont="1" applyAlignment="1">
      <alignment/>
    </xf>
    <xf numFmtId="9" fontId="20" fillId="0" borderId="0" xfId="55" applyFont="1" applyAlignment="1">
      <alignment horizontal="left"/>
    </xf>
    <xf numFmtId="2" fontId="20" fillId="0" borderId="0" xfId="0" applyNumberFormat="1" applyFont="1" applyAlignment="1">
      <alignment/>
    </xf>
    <xf numFmtId="2" fontId="20" fillId="0" borderId="0" xfId="46" applyNumberFormat="1" applyFont="1" applyAlignment="1">
      <alignment/>
    </xf>
    <xf numFmtId="43" fontId="2" fillId="0" borderId="0" xfId="0" applyNumberFormat="1" applyFont="1" applyAlignment="1">
      <alignment/>
    </xf>
    <xf numFmtId="164" fontId="9" fillId="0" borderId="0" xfId="60" applyNumberFormat="1" applyFont="1" applyAlignment="1">
      <alignment/>
    </xf>
    <xf numFmtId="170" fontId="2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64" fontId="2" fillId="0" borderId="0" xfId="0" applyNumberFormat="1" applyFont="1" applyAlignment="1" quotePrefix="1">
      <alignment horizontal="left"/>
    </xf>
    <xf numFmtId="164" fontId="14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4" fontId="14" fillId="0" borderId="0" xfId="60" applyNumberFormat="1" applyFont="1" applyAlignment="1">
      <alignment/>
    </xf>
    <xf numFmtId="164" fontId="2" fillId="0" borderId="12" xfId="60" applyNumberFormat="1" applyFont="1" applyBorder="1" applyAlignment="1">
      <alignment/>
    </xf>
    <xf numFmtId="172" fontId="2" fillId="0" borderId="23" xfId="46" applyNumberFormat="1" applyFont="1" applyBorder="1" applyAlignment="1">
      <alignment/>
    </xf>
    <xf numFmtId="172" fontId="14" fillId="0" borderId="0" xfId="46" applyNumberFormat="1" applyFont="1" applyAlignment="1">
      <alignment/>
    </xf>
    <xf numFmtId="172" fontId="15" fillId="0" borderId="0" xfId="46" applyNumberFormat="1" applyFont="1" applyAlignment="1">
      <alignment horizontal="right"/>
    </xf>
    <xf numFmtId="0" fontId="63" fillId="0" borderId="0" xfId="0" applyFont="1" applyAlignment="1">
      <alignment/>
    </xf>
    <xf numFmtId="166" fontId="2" fillId="0" borderId="0" xfId="46" applyFont="1" applyAlignment="1">
      <alignment/>
    </xf>
    <xf numFmtId="172" fontId="2" fillId="0" borderId="19" xfId="46" applyNumberFormat="1" applyFont="1" applyBorder="1" applyAlignment="1">
      <alignment/>
    </xf>
    <xf numFmtId="172" fontId="0" fillId="0" borderId="0" xfId="46" applyNumberFormat="1" applyFont="1" applyAlignment="1">
      <alignment/>
    </xf>
    <xf numFmtId="0" fontId="2" fillId="0" borderId="11" xfId="0" applyFont="1" applyBorder="1" applyAlignment="1">
      <alignment horizontal="right"/>
    </xf>
    <xf numFmtId="10" fontId="2" fillId="0" borderId="11" xfId="0" applyNumberFormat="1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74" fontId="2" fillId="0" borderId="0" xfId="46" applyNumberFormat="1" applyFont="1" applyAlignment="1">
      <alignment/>
    </xf>
    <xf numFmtId="0" fontId="2" fillId="0" borderId="0" xfId="56" applyFont="1" applyProtection="1">
      <alignment/>
      <protection hidden="1"/>
    </xf>
    <xf numFmtId="0" fontId="21" fillId="0" borderId="0" xfId="56" applyFont="1" applyProtection="1">
      <alignment/>
      <protection hidden="1"/>
    </xf>
    <xf numFmtId="0" fontId="2" fillId="0" borderId="0" xfId="56" applyFont="1" applyAlignment="1" applyProtection="1">
      <alignment horizontal="left" vertical="top" wrapText="1"/>
      <protection locked="0"/>
    </xf>
    <xf numFmtId="0" fontId="3" fillId="0" borderId="0" xfId="56" applyFont="1" applyAlignment="1" applyProtection="1">
      <alignment horizontal="left"/>
      <protection locked="0"/>
    </xf>
    <xf numFmtId="0" fontId="2" fillId="0" borderId="0" xfId="56" applyFont="1">
      <alignment/>
      <protection/>
    </xf>
    <xf numFmtId="173" fontId="2" fillId="0" borderId="0" xfId="56" applyNumberFormat="1" applyFont="1" applyAlignment="1" applyProtection="1">
      <alignment horizontal="center" vertical="top" wrapText="1"/>
      <protection locked="0"/>
    </xf>
    <xf numFmtId="173" fontId="2" fillId="0" borderId="0" xfId="56" applyNumberFormat="1" applyFont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horizontal="right"/>
      <protection hidden="1"/>
    </xf>
    <xf numFmtId="14" fontId="10" fillId="0" borderId="0" xfId="0" applyNumberFormat="1" applyFont="1" applyAlignment="1">
      <alignment/>
    </xf>
    <xf numFmtId="0" fontId="2" fillId="0" borderId="0" xfId="56" applyFont="1" applyAlignment="1" applyProtection="1">
      <alignment horizontal="center" vertical="top"/>
      <protection locked="0"/>
    </xf>
    <xf numFmtId="0" fontId="2" fillId="0" borderId="0" xfId="56" applyFont="1" applyAlignment="1" applyProtection="1">
      <alignment horizontal="left" vertical="top"/>
      <protection locked="0"/>
    </xf>
    <xf numFmtId="0" fontId="2" fillId="0" borderId="0" xfId="56" applyFont="1" applyProtection="1">
      <alignment/>
      <protection locked="0"/>
    </xf>
    <xf numFmtId="0" fontId="22" fillId="0" borderId="0" xfId="0" applyFont="1" applyAlignment="1">
      <alignment/>
    </xf>
    <xf numFmtId="10" fontId="22" fillId="0" borderId="0" xfId="0" applyNumberFormat="1" applyFont="1" applyAlignment="1">
      <alignment/>
    </xf>
    <xf numFmtId="0" fontId="2" fillId="0" borderId="0" xfId="56" applyFont="1" applyAlignment="1" applyProtection="1">
      <alignment horizontal="center" vertical="top"/>
      <protection hidden="1"/>
    </xf>
    <xf numFmtId="0" fontId="2" fillId="0" borderId="0" xfId="56" applyFont="1" applyAlignment="1" applyProtection="1">
      <alignment horizontal="left" vertical="top"/>
      <protection hidden="1"/>
    </xf>
    <xf numFmtId="0" fontId="64" fillId="0" borderId="0" xfId="44" applyFont="1" applyAlignment="1">
      <alignment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65" fillId="0" borderId="0" xfId="0" applyFont="1" applyAlignment="1">
      <alignment/>
    </xf>
    <xf numFmtId="166" fontId="2" fillId="0" borderId="0" xfId="46" applyFont="1" applyBorder="1" applyAlignment="1">
      <alignment/>
    </xf>
    <xf numFmtId="166" fontId="2" fillId="0" borderId="0" xfId="0" applyNumberFormat="1" applyFont="1" applyAlignment="1">
      <alignment/>
    </xf>
    <xf numFmtId="172" fontId="2" fillId="0" borderId="0" xfId="0" applyNumberFormat="1" applyFont="1" applyAlignment="1" quotePrefix="1">
      <alignment horizontal="center"/>
    </xf>
    <xf numFmtId="172" fontId="2" fillId="0" borderId="0" xfId="46" applyNumberFormat="1" applyFont="1" applyFill="1" applyAlignment="1" quotePrefix="1">
      <alignment horizontal="right"/>
    </xf>
    <xf numFmtId="172" fontId="10" fillId="0" borderId="0" xfId="46" applyNumberFormat="1" applyFont="1" applyFill="1" applyAlignment="1">
      <alignment/>
    </xf>
    <xf numFmtId="0" fontId="2" fillId="0" borderId="2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19" fillId="0" borderId="0" xfId="60" applyNumberFormat="1" applyFont="1" applyFill="1" applyAlignment="1">
      <alignment/>
    </xf>
    <xf numFmtId="167" fontId="2" fillId="0" borderId="0" xfId="60" applyNumberFormat="1" applyFont="1" applyFill="1" applyAlignment="1">
      <alignment/>
    </xf>
    <xf numFmtId="9" fontId="20" fillId="0" borderId="0" xfId="55" applyFont="1" applyFill="1" applyAlignment="1">
      <alignment horizontal="left"/>
    </xf>
    <xf numFmtId="164" fontId="2" fillId="0" borderId="0" xfId="60" applyNumberFormat="1" applyFont="1" applyFill="1" applyAlignment="1">
      <alignment/>
    </xf>
    <xf numFmtId="172" fontId="2" fillId="0" borderId="0" xfId="46" applyNumberFormat="1" applyFont="1" applyFill="1" applyAlignment="1" quotePrefix="1">
      <alignment/>
    </xf>
    <xf numFmtId="166" fontId="20" fillId="0" borderId="0" xfId="46" applyFont="1" applyFill="1" applyAlignment="1">
      <alignment horizontal="left"/>
    </xf>
    <xf numFmtId="172" fontId="2" fillId="0" borderId="0" xfId="46" applyNumberFormat="1" applyFont="1" applyFill="1" applyAlignment="1">
      <alignment/>
    </xf>
    <xf numFmtId="164" fontId="2" fillId="0" borderId="18" xfId="60" applyNumberFormat="1" applyFont="1" applyFill="1" applyBorder="1" applyAlignment="1">
      <alignment/>
    </xf>
    <xf numFmtId="172" fontId="2" fillId="0" borderId="18" xfId="46" applyNumberFormat="1" applyFont="1" applyFill="1" applyBorder="1" applyAlignment="1">
      <alignment horizontal="right"/>
    </xf>
    <xf numFmtId="172" fontId="2" fillId="0" borderId="0" xfId="46" applyNumberFormat="1" applyFont="1" applyFill="1" applyAlignment="1">
      <alignment horizontal="right"/>
    </xf>
    <xf numFmtId="164" fontId="18" fillId="0" borderId="0" xfId="60" applyNumberFormat="1" applyFont="1" applyFill="1" applyAlignment="1">
      <alignment/>
    </xf>
    <xf numFmtId="172" fontId="18" fillId="0" borderId="0" xfId="46" applyNumberFormat="1" applyFont="1" applyFill="1" applyAlignment="1" quotePrefix="1">
      <alignment/>
    </xf>
    <xf numFmtId="172" fontId="18" fillId="0" borderId="0" xfId="46" applyNumberFormat="1" applyFont="1" applyFill="1" applyAlignment="1">
      <alignment vertical="center"/>
    </xf>
    <xf numFmtId="172" fontId="2" fillId="0" borderId="18" xfId="46" applyNumberFormat="1" applyFont="1" applyFill="1" applyBorder="1" applyAlignment="1">
      <alignment/>
    </xf>
    <xf numFmtId="172" fontId="2" fillId="0" borderId="18" xfId="60" applyNumberFormat="1" applyFont="1" applyFill="1" applyBorder="1" applyAlignment="1">
      <alignment/>
    </xf>
    <xf numFmtId="166" fontId="2" fillId="0" borderId="0" xfId="46" applyFont="1" applyFill="1" applyAlignment="1">
      <alignment/>
    </xf>
    <xf numFmtId="166" fontId="2" fillId="0" borderId="0" xfId="46" applyFont="1" applyFill="1" applyAlignment="1" quotePrefix="1">
      <alignment/>
    </xf>
    <xf numFmtId="166" fontId="2" fillId="0" borderId="0" xfId="46" applyFont="1" applyFill="1" applyAlignment="1" quotePrefix="1">
      <alignment horizontal="right"/>
    </xf>
    <xf numFmtId="164" fontId="2" fillId="0" borderId="0" xfId="0" applyNumberFormat="1" applyFont="1" applyAlignment="1" quotePrefix="1">
      <alignment horizontal="right"/>
    </xf>
    <xf numFmtId="172" fontId="0" fillId="0" borderId="0" xfId="46" applyNumberFormat="1" applyFont="1" applyFill="1" applyAlignment="1">
      <alignment/>
    </xf>
    <xf numFmtId="172" fontId="0" fillId="0" borderId="0" xfId="0" applyNumberFormat="1" applyAlignment="1">
      <alignment/>
    </xf>
    <xf numFmtId="172" fontId="18" fillId="0" borderId="0" xfId="46" applyNumberFormat="1" applyFont="1" applyFill="1" applyAlignment="1">
      <alignment/>
    </xf>
    <xf numFmtId="172" fontId="10" fillId="0" borderId="0" xfId="46" applyNumberFormat="1" applyFont="1" applyFill="1" applyAlignment="1" quotePrefix="1">
      <alignment horizontal="left"/>
    </xf>
    <xf numFmtId="172" fontId="9" fillId="0" borderId="0" xfId="46" applyNumberFormat="1" applyFont="1" applyFill="1" applyAlignment="1">
      <alignment/>
    </xf>
    <xf numFmtId="166" fontId="2" fillId="0" borderId="0" xfId="46" applyFont="1" applyFill="1" applyAlignment="1">
      <alignment horizontal="right"/>
    </xf>
    <xf numFmtId="172" fontId="2" fillId="0" borderId="10" xfId="46" applyNumberFormat="1" applyFont="1" applyFill="1" applyBorder="1" applyAlignment="1">
      <alignment/>
    </xf>
    <xf numFmtId="172" fontId="2" fillId="0" borderId="19" xfId="46" applyNumberFormat="1" applyFont="1" applyFill="1" applyBorder="1" applyAlignment="1">
      <alignment/>
    </xf>
    <xf numFmtId="172" fontId="2" fillId="0" borderId="11" xfId="46" applyNumberFormat="1" applyFont="1" applyFill="1" applyBorder="1" applyAlignment="1">
      <alignment/>
    </xf>
    <xf numFmtId="164" fontId="2" fillId="0" borderId="11" xfId="60" applyNumberFormat="1" applyFont="1" applyFill="1" applyBorder="1" applyAlignment="1">
      <alignment/>
    </xf>
    <xf numFmtId="172" fontId="2" fillId="0" borderId="25" xfId="46" applyNumberFormat="1" applyFont="1" applyFill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4" xfId="6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center"/>
    </xf>
    <xf numFmtId="164" fontId="2" fillId="0" borderId="22" xfId="60" applyNumberFormat="1" applyFont="1" applyFill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26" xfId="60" applyNumberFormat="1" applyFont="1" applyFill="1" applyBorder="1" applyAlignment="1">
      <alignment/>
    </xf>
    <xf numFmtId="172" fontId="2" fillId="0" borderId="27" xfId="46" applyNumberFormat="1" applyFont="1" applyFill="1" applyBorder="1" applyAlignment="1">
      <alignment/>
    </xf>
    <xf numFmtId="166" fontId="2" fillId="0" borderId="11" xfId="46" applyFont="1" applyFill="1" applyBorder="1" applyAlignment="1">
      <alignment/>
    </xf>
    <xf numFmtId="172" fontId="2" fillId="0" borderId="12" xfId="46" applyNumberFormat="1" applyFont="1" applyFill="1" applyBorder="1" applyAlignment="1">
      <alignment/>
    </xf>
    <xf numFmtId="172" fontId="2" fillId="0" borderId="28" xfId="46" applyNumberFormat="1" applyFont="1" applyFill="1" applyBorder="1" applyAlignment="1">
      <alignment/>
    </xf>
    <xf numFmtId="172" fontId="2" fillId="0" borderId="23" xfId="46" applyNumberFormat="1" applyFont="1" applyFill="1" applyBorder="1" applyAlignment="1">
      <alignment/>
    </xf>
    <xf numFmtId="49" fontId="2" fillId="0" borderId="29" xfId="0" applyNumberFormat="1" applyFont="1" applyBorder="1" applyAlignment="1">
      <alignment horizontal="center"/>
    </xf>
    <xf numFmtId="9" fontId="2" fillId="0" borderId="11" xfId="55" applyFont="1" applyFill="1" applyBorder="1" applyAlignment="1">
      <alignment horizontal="center"/>
    </xf>
    <xf numFmtId="165" fontId="2" fillId="0" borderId="11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14" fontId="2" fillId="0" borderId="21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0" fontId="2" fillId="0" borderId="0" xfId="56" applyFont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horizontal="left"/>
      <protection hidden="1"/>
    </xf>
    <xf numFmtId="49" fontId="2" fillId="0" borderId="21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49" fontId="2" fillId="0" borderId="30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ns%20files\Diaconie\Administratie%202022\Administratie%202022H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ns%20files\Diaconie\Administratie%202020\Administratie%202020%20H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ns%20files\Diaconie\Administratie%202022\Begroting%20202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ns%20files\Diaconie\Administratie%202020\Begroting%20(aangepast)%20in%20Exce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elichting"/>
      <sheetName val="Kolommenbalans 2022"/>
      <sheetName val="Balans"/>
      <sheetName val="Begroting"/>
      <sheetName val="V en W"/>
      <sheetName val="journaalposten"/>
      <sheetName val="collecten"/>
      <sheetName val="Prognose"/>
      <sheetName val="Specificaties"/>
    </sheetNames>
    <sheetDataSet>
      <sheetData sheetId="1">
        <row r="6">
          <cell r="G6">
            <v>0</v>
          </cell>
          <cell r="M6">
            <v>94478.26</v>
          </cell>
        </row>
        <row r="7">
          <cell r="G7">
            <v>10000</v>
          </cell>
        </row>
        <row r="9">
          <cell r="G9">
            <v>2777.98</v>
          </cell>
          <cell r="J9">
            <v>555.54</v>
          </cell>
        </row>
        <row r="10">
          <cell r="G10">
            <v>11000</v>
          </cell>
          <cell r="J10">
            <v>11000</v>
          </cell>
        </row>
        <row r="11">
          <cell r="G11">
            <v>18000</v>
          </cell>
          <cell r="J11">
            <v>1500</v>
          </cell>
        </row>
        <row r="12">
          <cell r="G12">
            <v>23000</v>
          </cell>
          <cell r="J12">
            <v>1000</v>
          </cell>
        </row>
        <row r="13">
          <cell r="G13">
            <v>15000</v>
          </cell>
          <cell r="J13">
            <v>1000</v>
          </cell>
        </row>
        <row r="14">
          <cell r="G14">
            <v>14000</v>
          </cell>
          <cell r="J14">
            <v>1000</v>
          </cell>
        </row>
        <row r="15">
          <cell r="G15">
            <v>25200</v>
          </cell>
          <cell r="J15">
            <v>1200</v>
          </cell>
        </row>
        <row r="16">
          <cell r="G16">
            <v>25200</v>
          </cell>
          <cell r="J16">
            <v>1200</v>
          </cell>
        </row>
        <row r="17">
          <cell r="G17">
            <v>24000</v>
          </cell>
          <cell r="J17">
            <v>1500</v>
          </cell>
        </row>
        <row r="18">
          <cell r="G18">
            <v>25200</v>
          </cell>
          <cell r="J18">
            <v>1200</v>
          </cell>
        </row>
        <row r="19">
          <cell r="G19">
            <v>24000</v>
          </cell>
          <cell r="J19">
            <v>2000</v>
          </cell>
        </row>
        <row r="20">
          <cell r="G20">
            <v>127500</v>
          </cell>
          <cell r="J20">
            <v>7500</v>
          </cell>
        </row>
        <row r="21">
          <cell r="G21">
            <v>23750</v>
          </cell>
          <cell r="J21">
            <v>1250</v>
          </cell>
        </row>
        <row r="23">
          <cell r="G23">
            <v>2289.33</v>
          </cell>
          <cell r="M23">
            <v>1689.33</v>
          </cell>
        </row>
        <row r="24">
          <cell r="G24">
            <v>213.78</v>
          </cell>
          <cell r="M24">
            <v>0</v>
          </cell>
        </row>
        <row r="25">
          <cell r="G25">
            <v>2205.64</v>
          </cell>
          <cell r="M25">
            <v>1605.6399999999999</v>
          </cell>
        </row>
        <row r="26">
          <cell r="G26">
            <v>1209</v>
          </cell>
          <cell r="M26">
            <v>909</v>
          </cell>
        </row>
        <row r="30">
          <cell r="M30">
            <v>6808.0199999999895</v>
          </cell>
        </row>
        <row r="31">
          <cell r="M31">
            <v>1563.8400000000001</v>
          </cell>
        </row>
        <row r="32">
          <cell r="M32">
            <v>8.569999999992433</v>
          </cell>
        </row>
        <row r="33">
          <cell r="M33">
            <v>40040.479999999996</v>
          </cell>
        </row>
        <row r="34">
          <cell r="G34">
            <v>392000</v>
          </cell>
          <cell r="M34">
            <v>392000</v>
          </cell>
        </row>
        <row r="43">
          <cell r="H43">
            <v>10094.39</v>
          </cell>
        </row>
        <row r="45">
          <cell r="H45">
            <v>124735</v>
          </cell>
          <cell r="J45">
            <v>2790</v>
          </cell>
        </row>
        <row r="46">
          <cell r="H46">
            <v>1257538.75</v>
          </cell>
          <cell r="I46">
            <v>64489.38</v>
          </cell>
        </row>
        <row r="48">
          <cell r="L48">
            <v>11305.56</v>
          </cell>
        </row>
        <row r="49">
          <cell r="L49">
            <v>130</v>
          </cell>
        </row>
        <row r="51">
          <cell r="L51">
            <v>5563.18</v>
          </cell>
        </row>
        <row r="52">
          <cell r="L52">
            <v>4413.27</v>
          </cell>
        </row>
        <row r="53">
          <cell r="L53">
            <v>200</v>
          </cell>
        </row>
        <row r="54">
          <cell r="L54">
            <v>585.5</v>
          </cell>
        </row>
        <row r="56">
          <cell r="L56">
            <v>1500</v>
          </cell>
        </row>
        <row r="57">
          <cell r="L57">
            <v>180</v>
          </cell>
        </row>
        <row r="58">
          <cell r="L58">
            <v>35406.6</v>
          </cell>
        </row>
        <row r="59">
          <cell r="L59">
            <v>3267</v>
          </cell>
        </row>
        <row r="60">
          <cell r="L60">
            <v>727</v>
          </cell>
        </row>
        <row r="78">
          <cell r="K78">
            <v>5237.5</v>
          </cell>
        </row>
        <row r="79">
          <cell r="K79">
            <v>18974.739999999998</v>
          </cell>
        </row>
        <row r="80">
          <cell r="K80">
            <v>27314.6</v>
          </cell>
        </row>
        <row r="81">
          <cell r="K81">
            <v>3581.5</v>
          </cell>
        </row>
        <row r="82">
          <cell r="K82">
            <v>29734.45</v>
          </cell>
        </row>
        <row r="83">
          <cell r="K83">
            <v>13000</v>
          </cell>
        </row>
      </sheetData>
      <sheetData sheetId="2">
        <row r="10">
          <cell r="D10">
            <v>442570</v>
          </cell>
        </row>
        <row r="124">
          <cell r="J124">
            <v>479.5</v>
          </cell>
        </row>
        <row r="125">
          <cell r="J125">
            <v>2466</v>
          </cell>
        </row>
        <row r="126">
          <cell r="J126">
            <v>20</v>
          </cell>
        </row>
        <row r="127">
          <cell r="J127">
            <v>4413.27</v>
          </cell>
        </row>
        <row r="128">
          <cell r="J128">
            <v>147</v>
          </cell>
        </row>
        <row r="227">
          <cell r="Q227">
            <v>124735</v>
          </cell>
        </row>
        <row r="232">
          <cell r="E232">
            <v>6020.55</v>
          </cell>
        </row>
        <row r="233">
          <cell r="E233">
            <v>57.36</v>
          </cell>
        </row>
        <row r="234">
          <cell r="E234">
            <v>559.07</v>
          </cell>
        </row>
        <row r="235">
          <cell r="E235">
            <v>700</v>
          </cell>
        </row>
      </sheetData>
      <sheetData sheetId="4">
        <row r="77">
          <cell r="E77">
            <v>3004.5</v>
          </cell>
        </row>
        <row r="78">
          <cell r="E78">
            <v>2205.5</v>
          </cell>
        </row>
        <row r="79">
          <cell r="E79">
            <v>3907.5</v>
          </cell>
        </row>
        <row r="80">
          <cell r="E80">
            <v>4477.55</v>
          </cell>
        </row>
        <row r="81">
          <cell r="E81">
            <v>2776</v>
          </cell>
        </row>
        <row r="82">
          <cell r="E82">
            <v>7823</v>
          </cell>
        </row>
        <row r="83">
          <cell r="E83">
            <v>6149.55</v>
          </cell>
        </row>
        <row r="84">
          <cell r="E84">
            <v>5063</v>
          </cell>
        </row>
        <row r="150">
          <cell r="D150">
            <v>0</v>
          </cell>
          <cell r="J150">
            <v>1162.8600000000001</v>
          </cell>
          <cell r="P150">
            <v>1052.82</v>
          </cell>
        </row>
        <row r="184">
          <cell r="D184">
            <v>905.18</v>
          </cell>
          <cell r="J184">
            <v>1792.14</v>
          </cell>
          <cell r="P184">
            <v>4293.8</v>
          </cell>
        </row>
        <row r="191">
          <cell r="J191">
            <v>2250</v>
          </cell>
        </row>
        <row r="246">
          <cell r="D246">
            <v>6201.360000000001</v>
          </cell>
          <cell r="P246">
            <v>3307.3900000000003</v>
          </cell>
        </row>
        <row r="268">
          <cell r="D268">
            <v>3000</v>
          </cell>
          <cell r="J268">
            <v>2479.1499999999996</v>
          </cell>
          <cell r="P268">
            <v>180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elichting"/>
      <sheetName val="Kolommenbalans 2020"/>
      <sheetName val="Balans"/>
      <sheetName val="Blad1"/>
      <sheetName val="V en W"/>
      <sheetName val="journaalposten"/>
      <sheetName val="collecten"/>
      <sheetName val="Prognose"/>
      <sheetName val="Specificaties"/>
      <sheetName val="Dorcas"/>
    </sheetNames>
    <sheetDataSet>
      <sheetData sheetId="1">
        <row r="51">
          <cell r="H51">
            <v>1076</v>
          </cell>
          <cell r="N51">
            <v>3553.040000000001</v>
          </cell>
        </row>
        <row r="53">
          <cell r="H53">
            <v>0</v>
          </cell>
          <cell r="N53">
            <v>71065</v>
          </cell>
        </row>
        <row r="54">
          <cell r="H54">
            <v>1344964.79</v>
          </cell>
          <cell r="N54">
            <v>1302507.08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</sheetNames>
    <sheetDataSet>
      <sheetData sheetId="0">
        <row r="6">
          <cell r="D6">
            <v>11500</v>
          </cell>
        </row>
        <row r="7">
          <cell r="D7">
            <v>100</v>
          </cell>
          <cell r="K7">
            <v>900</v>
          </cell>
        </row>
        <row r="10">
          <cell r="K10">
            <v>2500</v>
          </cell>
        </row>
        <row r="11">
          <cell r="D11">
            <v>5100</v>
          </cell>
          <cell r="K11">
            <v>2250</v>
          </cell>
        </row>
        <row r="12">
          <cell r="D12">
            <v>5000</v>
          </cell>
        </row>
        <row r="13">
          <cell r="D13">
            <v>200</v>
          </cell>
        </row>
        <row r="16">
          <cell r="K16">
            <v>100</v>
          </cell>
        </row>
        <row r="20">
          <cell r="K20">
            <v>300</v>
          </cell>
        </row>
        <row r="23">
          <cell r="K23">
            <v>3600</v>
          </cell>
        </row>
        <row r="24">
          <cell r="D24">
            <v>100</v>
          </cell>
          <cell r="K24">
            <v>8000</v>
          </cell>
        </row>
        <row r="25">
          <cell r="D25">
            <v>2000</v>
          </cell>
        </row>
        <row r="26">
          <cell r="K26">
            <v>3000</v>
          </cell>
        </row>
        <row r="27">
          <cell r="K27">
            <v>3000</v>
          </cell>
        </row>
        <row r="28">
          <cell r="K28">
            <v>4150</v>
          </cell>
        </row>
        <row r="33">
          <cell r="D33">
            <v>2600</v>
          </cell>
        </row>
        <row r="34">
          <cell r="D34">
            <v>8000</v>
          </cell>
        </row>
        <row r="35">
          <cell r="D35">
            <v>2000</v>
          </cell>
          <cell r="K35">
            <v>34400</v>
          </cell>
        </row>
        <row r="36">
          <cell r="D36">
            <v>16000</v>
          </cell>
        </row>
        <row r="37">
          <cell r="D37">
            <v>3500</v>
          </cell>
        </row>
        <row r="38">
          <cell r="K38">
            <v>26800</v>
          </cell>
        </row>
        <row r="42">
          <cell r="K42">
            <v>2600</v>
          </cell>
        </row>
        <row r="43">
          <cell r="K43">
            <v>8000</v>
          </cell>
        </row>
        <row r="44">
          <cell r="K44">
            <v>2000</v>
          </cell>
        </row>
        <row r="45">
          <cell r="K45">
            <v>16000</v>
          </cell>
        </row>
        <row r="46">
          <cell r="K46">
            <v>3500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</sheetNames>
    <sheetDataSet>
      <sheetData sheetId="0">
        <row r="22">
          <cell r="K22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kndebilt.nlnode/4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zoomScalePageLayoutView="0" workbookViewId="0" topLeftCell="A28">
      <selection activeCell="A1" sqref="A1"/>
    </sheetView>
  </sheetViews>
  <sheetFormatPr defaultColWidth="9.140625" defaultRowHeight="12.75"/>
  <cols>
    <col min="2" max="2" width="24.00390625" style="0" customWidth="1"/>
    <col min="5" max="5" width="18.140625" style="0" customWidth="1"/>
    <col min="6" max="6" width="14.28125" style="0" customWidth="1"/>
  </cols>
  <sheetData>
    <row r="2" spans="1:8" ht="13.5">
      <c r="A2" s="6"/>
      <c r="B2" s="6"/>
      <c r="C2" s="6"/>
      <c r="D2" s="6"/>
      <c r="E2" s="6"/>
      <c r="F2" s="7"/>
      <c r="G2" s="7"/>
      <c r="H2" s="6"/>
    </row>
    <row r="3" spans="1:8" ht="13.5">
      <c r="A3" s="6"/>
      <c r="B3" s="6"/>
      <c r="C3" s="6"/>
      <c r="D3" s="6"/>
      <c r="E3" s="6"/>
      <c r="F3" s="7"/>
      <c r="G3" s="7"/>
      <c r="H3" s="6"/>
    </row>
    <row r="4" spans="1:8" ht="13.5">
      <c r="A4" s="6"/>
      <c r="B4" s="6"/>
      <c r="C4" s="6"/>
      <c r="D4" s="6"/>
      <c r="E4" s="6"/>
      <c r="F4" s="7"/>
      <c r="G4" s="7"/>
      <c r="H4" s="6"/>
    </row>
    <row r="5" spans="1:8" ht="24">
      <c r="A5" s="6"/>
      <c r="B5" s="218"/>
      <c r="C5" s="6"/>
      <c r="D5" s="6"/>
      <c r="E5" s="133"/>
      <c r="F5" s="7"/>
      <c r="G5" s="7"/>
      <c r="H5" s="6"/>
    </row>
    <row r="6" spans="1:8" ht="13.5">
      <c r="A6" s="6"/>
      <c r="B6" s="133"/>
      <c r="C6" s="6"/>
      <c r="D6" s="6"/>
      <c r="E6" s="6"/>
      <c r="F6" s="7"/>
      <c r="G6" s="7"/>
      <c r="H6" s="6"/>
    </row>
    <row r="7" spans="1:8" ht="20.25">
      <c r="A7" s="6"/>
      <c r="B7" s="160"/>
      <c r="C7" s="6"/>
      <c r="D7" s="6"/>
      <c r="E7" s="6"/>
      <c r="F7" s="7"/>
      <c r="G7" s="7"/>
      <c r="H7" s="6"/>
    </row>
    <row r="8" spans="1:8" ht="20.25">
      <c r="A8" s="6"/>
      <c r="B8" s="113"/>
      <c r="C8" s="6"/>
      <c r="D8" s="6"/>
      <c r="E8" s="6"/>
      <c r="F8" s="7"/>
      <c r="G8" s="7"/>
      <c r="H8" s="6"/>
    </row>
    <row r="9" spans="1:8" ht="27">
      <c r="A9" s="8"/>
      <c r="B9" s="9" t="s">
        <v>136</v>
      </c>
      <c r="C9" s="8"/>
      <c r="D9" s="6"/>
      <c r="E9" s="6"/>
      <c r="F9" s="7"/>
      <c r="G9" s="7"/>
      <c r="H9" s="6"/>
    </row>
    <row r="10" spans="1:8" ht="13.5">
      <c r="A10" s="6"/>
      <c r="B10" s="6"/>
      <c r="C10" s="6"/>
      <c r="D10" s="6"/>
      <c r="E10" s="6"/>
      <c r="F10" s="7"/>
      <c r="G10" s="7"/>
      <c r="H10" s="6"/>
    </row>
    <row r="11" spans="1:8" ht="21">
      <c r="A11" s="6"/>
      <c r="B11" s="10" t="s">
        <v>54</v>
      </c>
      <c r="C11" s="11"/>
      <c r="D11" s="6"/>
      <c r="E11" s="6"/>
      <c r="F11" s="7"/>
      <c r="G11" s="7"/>
      <c r="H11" s="6"/>
    </row>
    <row r="12" spans="1:8" ht="16.5">
      <c r="A12" s="6"/>
      <c r="B12" s="11"/>
      <c r="C12" s="11"/>
      <c r="D12" s="6"/>
      <c r="E12" s="6"/>
      <c r="F12" s="7"/>
      <c r="G12" s="7"/>
      <c r="H12" s="6"/>
    </row>
    <row r="13" spans="1:8" ht="21">
      <c r="A13" s="6"/>
      <c r="B13" s="10" t="s">
        <v>103</v>
      </c>
      <c r="C13" s="11"/>
      <c r="D13" s="6"/>
      <c r="E13" s="6"/>
      <c r="F13" s="7"/>
      <c r="G13" s="7"/>
      <c r="H13" s="6"/>
    </row>
    <row r="14" spans="1:8" ht="16.5">
      <c r="A14" s="6"/>
      <c r="B14" s="11"/>
      <c r="C14" s="11"/>
      <c r="D14" s="6"/>
      <c r="E14" s="6"/>
      <c r="F14" s="7"/>
      <c r="G14" s="7"/>
      <c r="H14" s="6"/>
    </row>
    <row r="15" spans="1:8" ht="21">
      <c r="A15" s="6"/>
      <c r="B15" s="10" t="s">
        <v>69</v>
      </c>
      <c r="C15" s="11"/>
      <c r="D15" s="6"/>
      <c r="E15" s="6"/>
      <c r="F15" s="7"/>
      <c r="G15" s="7"/>
      <c r="H15" s="6"/>
    </row>
    <row r="16" spans="1:8" ht="16.5">
      <c r="A16" s="6"/>
      <c r="B16" s="11"/>
      <c r="C16" s="11"/>
      <c r="D16" s="6"/>
      <c r="E16" s="6"/>
      <c r="F16" s="7"/>
      <c r="G16" s="7"/>
      <c r="H16" s="6"/>
    </row>
    <row r="17" spans="1:8" ht="21">
      <c r="A17" s="6"/>
      <c r="B17" s="10" t="s">
        <v>297</v>
      </c>
      <c r="C17" s="11"/>
      <c r="D17" s="6"/>
      <c r="E17" s="6"/>
      <c r="F17" s="7"/>
      <c r="G17" s="7"/>
      <c r="H17" s="6"/>
    </row>
    <row r="18" spans="1:8" ht="16.5">
      <c r="A18" s="6"/>
      <c r="B18" s="11"/>
      <c r="C18" s="11"/>
      <c r="D18" s="6"/>
      <c r="E18" s="6"/>
      <c r="F18" s="7"/>
      <c r="G18" s="7"/>
      <c r="H18" s="6"/>
    </row>
    <row r="19" spans="1:8" ht="21">
      <c r="A19" s="6"/>
      <c r="B19" s="10" t="s">
        <v>137</v>
      </c>
      <c r="C19" s="11"/>
      <c r="D19" s="6"/>
      <c r="E19" s="6"/>
      <c r="F19" s="7"/>
      <c r="G19" s="7"/>
      <c r="H19" s="6"/>
    </row>
    <row r="20" spans="1:8" ht="21">
      <c r="A20" s="6"/>
      <c r="B20" s="10"/>
      <c r="C20" s="11"/>
      <c r="D20" s="6"/>
      <c r="E20" s="6"/>
      <c r="F20" s="7"/>
      <c r="G20" s="7"/>
      <c r="H20" s="6"/>
    </row>
    <row r="21" spans="1:8" ht="21">
      <c r="A21" s="6"/>
      <c r="B21" s="10"/>
      <c r="C21" s="11"/>
      <c r="D21" s="6"/>
      <c r="E21" s="6"/>
      <c r="F21" s="7"/>
      <c r="G21" s="7"/>
      <c r="H21" s="6"/>
    </row>
    <row r="22" spans="1:8" ht="21">
      <c r="A22" s="6"/>
      <c r="B22" s="10"/>
      <c r="C22" s="11"/>
      <c r="D22" s="6"/>
      <c r="E22" s="6"/>
      <c r="F22" s="7"/>
      <c r="G22" s="7"/>
      <c r="H22" s="6"/>
    </row>
    <row r="23" spans="1:8" ht="21">
      <c r="A23" s="6"/>
      <c r="B23" s="10"/>
      <c r="C23" s="11"/>
      <c r="D23" s="6"/>
      <c r="E23" s="6"/>
      <c r="F23" s="7"/>
      <c r="G23" s="7"/>
      <c r="H23" s="6"/>
    </row>
    <row r="24" spans="1:8" ht="21">
      <c r="A24" s="6"/>
      <c r="B24" s="10"/>
      <c r="C24" s="11"/>
      <c r="D24" s="6"/>
      <c r="E24" s="6"/>
      <c r="F24" s="7"/>
      <c r="G24" s="7"/>
      <c r="H24" s="6"/>
    </row>
    <row r="25" spans="1:8" ht="21">
      <c r="A25" s="6"/>
      <c r="B25" s="10"/>
      <c r="C25" s="11"/>
      <c r="D25" s="6"/>
      <c r="E25" s="6"/>
      <c r="F25" s="7"/>
      <c r="G25" s="7"/>
      <c r="H25" s="6"/>
    </row>
    <row r="26" spans="1:8" ht="16.5">
      <c r="A26" s="6"/>
      <c r="B26" s="11"/>
      <c r="C26" s="11"/>
      <c r="D26" s="6"/>
      <c r="E26" s="6"/>
      <c r="F26" s="7"/>
      <c r="G26" s="7"/>
      <c r="H26" s="6"/>
    </row>
    <row r="27" spans="1:8" ht="16.5">
      <c r="A27" s="6"/>
      <c r="B27" s="11"/>
      <c r="C27" s="11"/>
      <c r="D27" s="6"/>
      <c r="E27" s="6"/>
      <c r="F27" s="7"/>
      <c r="G27" s="7"/>
      <c r="H27" s="6"/>
    </row>
    <row r="28" spans="1:8" ht="13.5">
      <c r="A28" s="6"/>
      <c r="B28" s="6"/>
      <c r="C28" s="6"/>
      <c r="D28" s="6"/>
      <c r="E28" s="6"/>
      <c r="F28" s="7"/>
      <c r="G28" s="7"/>
      <c r="H28" s="6"/>
    </row>
    <row r="29" spans="1:8" ht="12.75">
      <c r="A29" s="33" t="s">
        <v>7</v>
      </c>
      <c r="B29" s="6"/>
      <c r="C29" s="6"/>
      <c r="D29" s="6"/>
      <c r="E29" s="6"/>
      <c r="F29" s="6"/>
      <c r="G29" s="6"/>
      <c r="H29" s="6"/>
    </row>
    <row r="30" spans="1:8" ht="12.75">
      <c r="A30" s="6"/>
      <c r="B30" s="6"/>
      <c r="C30" s="6"/>
      <c r="D30" s="6"/>
      <c r="E30" s="6"/>
      <c r="F30" s="6"/>
      <c r="G30" s="6"/>
      <c r="H30" s="6"/>
    </row>
    <row r="31" spans="1:8" ht="12.75">
      <c r="A31" s="6" t="s">
        <v>139</v>
      </c>
      <c r="B31" s="6"/>
      <c r="C31" s="6"/>
      <c r="D31" s="6"/>
      <c r="E31" s="6"/>
      <c r="F31" s="6"/>
      <c r="G31" s="6"/>
      <c r="H31" s="6"/>
    </row>
    <row r="32" spans="1:8" ht="12.75">
      <c r="A32" s="6"/>
      <c r="B32" s="6"/>
      <c r="C32" s="6"/>
      <c r="D32" s="6"/>
      <c r="E32" s="6"/>
      <c r="F32" s="6"/>
      <c r="G32" s="6"/>
      <c r="H32" s="6"/>
    </row>
    <row r="33" spans="1:8" ht="12.75">
      <c r="A33" s="6" t="s">
        <v>138</v>
      </c>
      <c r="B33" s="6"/>
      <c r="C33" s="6"/>
      <c r="D33" s="6"/>
      <c r="E33" s="6"/>
      <c r="F33" s="6"/>
      <c r="G33" s="6"/>
      <c r="H33" s="6"/>
    </row>
    <row r="34" spans="1:8" ht="12.75">
      <c r="A34" s="6"/>
      <c r="B34" s="6"/>
      <c r="C34" s="6"/>
      <c r="D34" s="6"/>
      <c r="E34" s="6"/>
      <c r="F34" s="12" t="s">
        <v>99</v>
      </c>
      <c r="G34" s="6"/>
      <c r="H34" s="6"/>
    </row>
    <row r="35" spans="1:8" ht="12.75">
      <c r="A35" s="6" t="s">
        <v>249</v>
      </c>
      <c r="B35" s="6"/>
      <c r="C35" s="6"/>
      <c r="D35" s="6"/>
      <c r="E35" s="6"/>
      <c r="F35" s="12" t="s">
        <v>72</v>
      </c>
      <c r="G35" s="6"/>
      <c r="H35" s="6"/>
    </row>
    <row r="36" spans="1:8" ht="12.75">
      <c r="A36" s="6" t="s">
        <v>269</v>
      </c>
      <c r="F36" s="158" t="s">
        <v>133</v>
      </c>
      <c r="G36" s="6"/>
      <c r="H36" s="6"/>
    </row>
    <row r="37" spans="1:8" ht="12.75">
      <c r="A37" s="6" t="s">
        <v>90</v>
      </c>
      <c r="B37" s="6"/>
      <c r="C37" s="6"/>
      <c r="D37" s="6"/>
      <c r="E37" s="6"/>
      <c r="F37" s="12" t="s">
        <v>100</v>
      </c>
      <c r="G37" s="6"/>
      <c r="H37" s="6"/>
    </row>
    <row r="38" spans="1:8" ht="12.75">
      <c r="A38" s="6" t="s">
        <v>121</v>
      </c>
      <c r="B38" s="6"/>
      <c r="C38" s="6"/>
      <c r="D38" s="6"/>
      <c r="E38" s="6"/>
      <c r="F38" s="12" t="s">
        <v>101</v>
      </c>
      <c r="G38" s="6"/>
      <c r="H38" s="6"/>
    </row>
    <row r="39" spans="1:8" ht="12.75">
      <c r="A39" s="6" t="s">
        <v>122</v>
      </c>
      <c r="B39" s="6"/>
      <c r="C39" s="6"/>
      <c r="D39" s="6"/>
      <c r="E39" s="6"/>
      <c r="F39" s="12"/>
      <c r="G39" s="6"/>
      <c r="H39" s="6"/>
    </row>
    <row r="40" spans="1:8" ht="12.75">
      <c r="A40" s="6" t="s">
        <v>332</v>
      </c>
      <c r="B40" s="6"/>
      <c r="C40" s="6"/>
      <c r="D40" s="6"/>
      <c r="E40" s="6"/>
      <c r="F40" s="12" t="s">
        <v>102</v>
      </c>
      <c r="G40" s="6"/>
      <c r="H40" s="6"/>
    </row>
    <row r="41" spans="1:8" ht="12.75">
      <c r="A41" s="6" t="s">
        <v>333</v>
      </c>
      <c r="B41" s="6"/>
      <c r="C41" s="6"/>
      <c r="D41" s="6"/>
      <c r="E41" s="6"/>
      <c r="F41" s="12" t="s">
        <v>250</v>
      </c>
      <c r="G41" s="6"/>
      <c r="H41" s="6"/>
    </row>
    <row r="42" spans="1:8" ht="12.75">
      <c r="A42" s="6" t="s">
        <v>134</v>
      </c>
      <c r="B42" s="6"/>
      <c r="C42" s="6"/>
      <c r="D42" s="6"/>
      <c r="E42" s="6"/>
      <c r="F42" s="12" t="s">
        <v>251</v>
      </c>
      <c r="G42" s="6"/>
      <c r="H42" s="6"/>
    </row>
    <row r="43" spans="1:8" ht="12.75">
      <c r="A43" s="6" t="s">
        <v>135</v>
      </c>
      <c r="B43" s="6"/>
      <c r="C43" s="6"/>
      <c r="D43" s="6"/>
      <c r="E43" s="6"/>
      <c r="F43" s="99" t="s">
        <v>252</v>
      </c>
      <c r="G43" s="6"/>
      <c r="H43" s="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Q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6" customWidth="1"/>
    <col min="2" max="2" width="6.421875" style="6" customWidth="1"/>
    <col min="3" max="3" width="42.140625" style="6" customWidth="1"/>
    <col min="4" max="4" width="12.421875" style="6" customWidth="1"/>
    <col min="5" max="5" width="6.140625" style="6" customWidth="1"/>
    <col min="6" max="6" width="13.140625" style="6" customWidth="1"/>
    <col min="7" max="7" width="6.28125" style="6" customWidth="1"/>
    <col min="8" max="8" width="13.7109375" style="6" customWidth="1"/>
    <col min="9" max="9" width="6.28125" style="6" customWidth="1"/>
    <col min="10" max="10" width="13.7109375" style="6" customWidth="1"/>
    <col min="11" max="16384" width="9.140625" style="6" customWidth="1"/>
  </cols>
  <sheetData>
    <row r="1" spans="2:10" ht="12.75">
      <c r="B1" s="21"/>
      <c r="C1" s="14"/>
      <c r="D1" s="49"/>
      <c r="E1" s="49"/>
      <c r="F1" s="49"/>
      <c r="G1" s="62"/>
      <c r="H1" s="1"/>
      <c r="I1" s="48"/>
      <c r="J1" s="1"/>
    </row>
    <row r="2" spans="2:10" ht="12.75">
      <c r="B2" s="21"/>
      <c r="C2" s="63"/>
      <c r="D2" s="49"/>
      <c r="E2" s="49"/>
      <c r="F2" s="62"/>
      <c r="G2" s="62"/>
      <c r="H2" s="49"/>
      <c r="I2" s="49"/>
      <c r="J2" s="49"/>
    </row>
    <row r="3" spans="2:10" ht="12.75">
      <c r="B3" s="21"/>
      <c r="C3" s="16" t="s">
        <v>85</v>
      </c>
      <c r="D3" s="59"/>
      <c r="E3" s="59"/>
      <c r="F3" s="64"/>
      <c r="G3" s="64"/>
      <c r="H3" s="59"/>
      <c r="I3" s="59"/>
      <c r="J3" s="59"/>
    </row>
    <row r="4" spans="2:10" ht="12.75">
      <c r="B4" s="21"/>
      <c r="C4" s="16"/>
      <c r="D4" s="59"/>
      <c r="E4" s="59"/>
      <c r="F4" s="64"/>
      <c r="G4" s="64"/>
      <c r="H4" s="59"/>
      <c r="I4" s="59"/>
      <c r="J4" s="59"/>
    </row>
    <row r="5" spans="2:10" ht="12.75">
      <c r="B5" s="21"/>
      <c r="D5" s="49"/>
      <c r="E5" s="49"/>
      <c r="F5" s="49"/>
      <c r="G5" s="49"/>
      <c r="H5" s="49"/>
      <c r="I5" s="49"/>
      <c r="J5" s="49"/>
    </row>
    <row r="6" spans="2:10" ht="12.75">
      <c r="B6" s="21"/>
      <c r="C6" s="16" t="s">
        <v>15</v>
      </c>
      <c r="D6" s="50" t="s">
        <v>66</v>
      </c>
      <c r="E6" s="51"/>
      <c r="F6" s="65" t="s">
        <v>67</v>
      </c>
      <c r="G6" s="66"/>
      <c r="H6" s="65" t="s">
        <v>67</v>
      </c>
      <c r="I6" s="52"/>
      <c r="J6" s="65" t="s">
        <v>67</v>
      </c>
    </row>
    <row r="7" spans="2:10" ht="12.75">
      <c r="B7" s="21"/>
      <c r="D7" s="50">
        <v>2022</v>
      </c>
      <c r="E7" s="51"/>
      <c r="F7" s="50">
        <v>2022</v>
      </c>
      <c r="G7" s="66"/>
      <c r="H7" s="50">
        <v>2021</v>
      </c>
      <c r="I7" s="52"/>
      <c r="J7" s="50">
        <v>2020</v>
      </c>
    </row>
    <row r="8" spans="2:10" ht="12.75">
      <c r="B8" s="21"/>
      <c r="D8" s="67"/>
      <c r="E8" s="68"/>
      <c r="F8" s="67"/>
      <c r="G8" s="69"/>
      <c r="H8" s="67"/>
      <c r="I8" s="52"/>
      <c r="J8" s="67"/>
    </row>
    <row r="9" spans="2:10" ht="12.75">
      <c r="B9" s="23">
        <v>80</v>
      </c>
      <c r="C9" s="16" t="s">
        <v>16</v>
      </c>
      <c r="D9" s="49"/>
      <c r="E9" s="49"/>
      <c r="F9" s="59"/>
      <c r="G9" s="59"/>
      <c r="H9" s="59"/>
      <c r="I9" s="49"/>
      <c r="J9" s="59"/>
    </row>
    <row r="10" spans="2:10" ht="12.75">
      <c r="B10" s="21">
        <v>803</v>
      </c>
      <c r="C10" s="21" t="s">
        <v>94</v>
      </c>
      <c r="D10" s="53"/>
      <c r="E10" s="53"/>
      <c r="F10" s="97"/>
      <c r="G10" s="70"/>
      <c r="H10" s="97"/>
      <c r="I10" s="53"/>
      <c r="J10" s="97"/>
    </row>
    <row r="11" spans="2:17" ht="12.75">
      <c r="B11" s="21">
        <v>804</v>
      </c>
      <c r="C11" s="6" t="s">
        <v>26</v>
      </c>
      <c r="D11" s="171">
        <f>'[3]Blad1'!$D$6</f>
        <v>11500</v>
      </c>
      <c r="E11" s="171"/>
      <c r="F11" s="172">
        <f>'[1]Kolommenbalans 2022'!$L$48</f>
        <v>11305.56</v>
      </c>
      <c r="G11" s="172"/>
      <c r="H11" s="172">
        <v>11305.56</v>
      </c>
      <c r="I11" s="174"/>
      <c r="J11" s="172">
        <v>11305.56</v>
      </c>
      <c r="Q11" s="134"/>
    </row>
    <row r="12" spans="2:17" ht="12.75">
      <c r="B12" s="21">
        <v>805</v>
      </c>
      <c r="C12" s="6" t="s">
        <v>172</v>
      </c>
      <c r="D12" s="171"/>
      <c r="E12" s="171"/>
      <c r="F12" s="172"/>
      <c r="G12" s="172"/>
      <c r="H12" s="172"/>
      <c r="I12" s="174"/>
      <c r="J12" s="172"/>
      <c r="Q12" s="134"/>
    </row>
    <row r="13" spans="2:10" ht="15.75" customHeight="1">
      <c r="B13" s="21">
        <v>806</v>
      </c>
      <c r="C13" s="55" t="s">
        <v>27</v>
      </c>
      <c r="D13" s="171">
        <f>'[3]Blad1'!$D$7</f>
        <v>100</v>
      </c>
      <c r="E13" s="171"/>
      <c r="F13" s="172">
        <f>'[1]Kolommenbalans 2022'!$L$49</f>
        <v>130</v>
      </c>
      <c r="G13" s="172"/>
      <c r="H13" s="172">
        <v>130</v>
      </c>
      <c r="I13" s="189"/>
      <c r="J13" s="172">
        <v>97.5</v>
      </c>
    </row>
    <row r="14" spans="2:10" ht="13.5" thickBot="1">
      <c r="B14" s="21"/>
      <c r="C14" s="27" t="s">
        <v>28</v>
      </c>
      <c r="D14" s="175">
        <f>SUM(D10:D13)</f>
        <v>11600</v>
      </c>
      <c r="E14" s="175"/>
      <c r="F14" s="181">
        <f>SUM(F10:F13)</f>
        <v>11435.56</v>
      </c>
      <c r="G14" s="181"/>
      <c r="H14" s="181">
        <f>SUM(H10:H13)</f>
        <v>11435.56</v>
      </c>
      <c r="I14" s="181"/>
      <c r="J14" s="181">
        <f>SUM(J10:J13)</f>
        <v>11403.06</v>
      </c>
    </row>
    <row r="15" spans="2:10" ht="15" thickTop="1">
      <c r="B15" s="21"/>
      <c r="D15" s="171"/>
      <c r="E15" s="171"/>
      <c r="F15" s="174"/>
      <c r="G15" s="174"/>
      <c r="H15" s="174"/>
      <c r="I15" s="189"/>
      <c r="J15" s="174"/>
    </row>
    <row r="16" spans="2:10" ht="15">
      <c r="B16" s="23">
        <v>81</v>
      </c>
      <c r="C16" s="16" t="s">
        <v>29</v>
      </c>
      <c r="D16" s="171"/>
      <c r="E16" s="171"/>
      <c r="F16" s="165"/>
      <c r="G16" s="165"/>
      <c r="H16" s="165"/>
      <c r="I16" s="189"/>
      <c r="J16" s="165"/>
    </row>
    <row r="17" spans="2:10" ht="12.75">
      <c r="B17" s="21">
        <v>811</v>
      </c>
      <c r="C17" s="6" t="s">
        <v>30</v>
      </c>
      <c r="D17" s="171">
        <f>'[3]Blad1'!$D$11</f>
        <v>5100</v>
      </c>
      <c r="E17" s="171"/>
      <c r="F17" s="172">
        <f>'[1]Kolommenbalans 2022'!$L$51</f>
        <v>5563.18</v>
      </c>
      <c r="G17" s="172"/>
      <c r="H17" s="172">
        <v>5605.14</v>
      </c>
      <c r="I17" s="174"/>
      <c r="J17" s="172">
        <v>5409.78</v>
      </c>
    </row>
    <row r="18" spans="2:10" ht="12.75">
      <c r="B18" s="21">
        <v>812</v>
      </c>
      <c r="C18" s="55" t="s">
        <v>31</v>
      </c>
      <c r="D18" s="171">
        <f>'[3]Blad1'!$D$12</f>
        <v>5000</v>
      </c>
      <c r="E18" s="171"/>
      <c r="F18" s="172">
        <f>'[1]Kolommenbalans 2022'!$L$52</f>
        <v>4413.27</v>
      </c>
      <c r="G18" s="172"/>
      <c r="H18" s="172">
        <v>4889.59</v>
      </c>
      <c r="I18" s="174"/>
      <c r="J18" s="172">
        <v>6331.17</v>
      </c>
    </row>
    <row r="19" spans="2:10" ht="12.75">
      <c r="B19" s="21">
        <v>816</v>
      </c>
      <c r="C19" s="21" t="s">
        <v>112</v>
      </c>
      <c r="D19" s="171">
        <f>'[3]Blad1'!$D$13</f>
        <v>200</v>
      </c>
      <c r="E19" s="171"/>
      <c r="F19" s="172">
        <f>'[1]Kolommenbalans 2022'!$L$53</f>
        <v>200</v>
      </c>
      <c r="G19" s="172"/>
      <c r="H19" s="172">
        <v>200</v>
      </c>
      <c r="I19" s="174"/>
      <c r="J19" s="172">
        <v>200</v>
      </c>
    </row>
    <row r="20" spans="2:10" ht="12.75">
      <c r="B20" s="21">
        <v>817</v>
      </c>
      <c r="C20" s="6" t="s">
        <v>32</v>
      </c>
      <c r="D20" s="171"/>
      <c r="E20" s="171"/>
      <c r="F20" s="172"/>
      <c r="G20" s="172"/>
      <c r="H20" s="172"/>
      <c r="I20" s="174"/>
      <c r="J20" s="172"/>
    </row>
    <row r="21" spans="2:10" ht="12.75">
      <c r="B21" s="21"/>
      <c r="D21" s="171"/>
      <c r="E21" s="171"/>
      <c r="F21" s="172"/>
      <c r="G21" s="172"/>
      <c r="H21" s="172"/>
      <c r="I21" s="174"/>
      <c r="J21" s="172"/>
    </row>
    <row r="22" spans="2:10" ht="13.5" thickBot="1">
      <c r="B22" s="21"/>
      <c r="C22" s="27" t="s">
        <v>28</v>
      </c>
      <c r="D22" s="175">
        <f>SUM(D17:D21)</f>
        <v>10300</v>
      </c>
      <c r="E22" s="175"/>
      <c r="F22" s="176">
        <f>SUM(F17:F21)</f>
        <v>10176.45</v>
      </c>
      <c r="G22" s="176"/>
      <c r="H22" s="176">
        <f>SUM(H17:H21)</f>
        <v>10694.73</v>
      </c>
      <c r="I22" s="176"/>
      <c r="J22" s="176">
        <f>SUM(J17:J21)</f>
        <v>11940.95</v>
      </c>
    </row>
    <row r="23" spans="2:10" ht="13.5" thickTop="1">
      <c r="B23" s="21"/>
      <c r="D23" s="49"/>
      <c r="E23" s="49"/>
      <c r="F23" s="174"/>
      <c r="G23" s="174"/>
      <c r="H23" s="174"/>
      <c r="I23" s="174"/>
      <c r="J23" s="174"/>
    </row>
    <row r="24" spans="2:10" ht="12.75">
      <c r="B24" s="23">
        <v>83</v>
      </c>
      <c r="C24" s="23" t="s">
        <v>17</v>
      </c>
      <c r="D24" s="59"/>
      <c r="E24" s="59"/>
      <c r="F24" s="190"/>
      <c r="G24" s="190"/>
      <c r="H24" s="190"/>
      <c r="I24" s="174"/>
      <c r="J24" s="190"/>
    </row>
    <row r="25" spans="2:10" ht="12.75">
      <c r="B25" s="21">
        <v>832</v>
      </c>
      <c r="C25" s="6" t="s">
        <v>33</v>
      </c>
      <c r="D25" s="171">
        <f>'[3]Blad1'!$D$24</f>
        <v>100</v>
      </c>
      <c r="E25" s="171"/>
      <c r="F25" s="172">
        <f>'[1]Kolommenbalans 2022'!$L$54</f>
        <v>585.5</v>
      </c>
      <c r="G25" s="172"/>
      <c r="H25" s="172">
        <v>10</v>
      </c>
      <c r="I25" s="174"/>
      <c r="J25" s="172">
        <v>97</v>
      </c>
    </row>
    <row r="26" spans="2:12" ht="12.75">
      <c r="B26" s="21">
        <v>834</v>
      </c>
      <c r="C26" s="6" t="s">
        <v>34</v>
      </c>
      <c r="D26" s="171">
        <f>'[3]Blad1'!$D$25</f>
        <v>2000</v>
      </c>
      <c r="E26" s="171"/>
      <c r="F26" s="172">
        <f>'[1]Kolommenbalans 2022'!$L$56</f>
        <v>1500</v>
      </c>
      <c r="G26" s="172"/>
      <c r="H26" s="172">
        <v>1031</v>
      </c>
      <c r="I26" s="174"/>
      <c r="J26" s="172">
        <v>535</v>
      </c>
      <c r="L26" s="49"/>
    </row>
    <row r="27" spans="2:10" ht="12.75">
      <c r="B27" s="21">
        <v>835</v>
      </c>
      <c r="C27" s="21" t="s">
        <v>168</v>
      </c>
      <c r="D27" s="171"/>
      <c r="E27" s="171"/>
      <c r="F27" s="172">
        <f>'[1]Kolommenbalans 2022'!$L$57</f>
        <v>180</v>
      </c>
      <c r="G27" s="172"/>
      <c r="H27" s="172">
        <v>0</v>
      </c>
      <c r="I27" s="174"/>
      <c r="J27" s="172">
        <v>1030</v>
      </c>
    </row>
    <row r="28" spans="2:10" ht="12.75">
      <c r="B28" s="21">
        <v>839</v>
      </c>
      <c r="C28" s="6" t="s">
        <v>35</v>
      </c>
      <c r="D28" s="171"/>
      <c r="E28" s="171"/>
      <c r="F28" s="172"/>
      <c r="G28" s="172"/>
      <c r="H28" s="172"/>
      <c r="I28" s="174"/>
      <c r="J28" s="172"/>
    </row>
    <row r="29" spans="2:10" ht="13.5" thickBot="1">
      <c r="B29" s="21"/>
      <c r="C29" s="27" t="s">
        <v>28</v>
      </c>
      <c r="D29" s="175">
        <f>SUM(D25:D28)</f>
        <v>2100</v>
      </c>
      <c r="E29" s="175"/>
      <c r="F29" s="176">
        <f>SUM(F25:F28)</f>
        <v>2265.5</v>
      </c>
      <c r="G29" s="176"/>
      <c r="H29" s="176">
        <f>SUM(H25:H28)</f>
        <v>1041</v>
      </c>
      <c r="I29" s="176"/>
      <c r="J29" s="176">
        <f>SUM(J25:J28)</f>
        <v>1662</v>
      </c>
    </row>
    <row r="30" spans="2:10" ht="13.5" thickTop="1">
      <c r="B30" s="21"/>
      <c r="C30" s="63"/>
      <c r="D30" s="49"/>
      <c r="E30" s="49"/>
      <c r="F30" s="191"/>
      <c r="G30" s="191"/>
      <c r="H30" s="191"/>
      <c r="I30" s="174"/>
      <c r="J30" s="191"/>
    </row>
    <row r="31" spans="2:10" ht="12.75">
      <c r="B31" s="23">
        <v>842</v>
      </c>
      <c r="C31" s="16" t="s">
        <v>198</v>
      </c>
      <c r="D31" s="171"/>
      <c r="E31" s="171"/>
      <c r="F31" s="174"/>
      <c r="G31" s="174"/>
      <c r="H31" s="174"/>
      <c r="I31" s="174"/>
      <c r="J31" s="174"/>
    </row>
    <row r="32" spans="2:10" ht="12.75">
      <c r="B32" s="21">
        <v>84201</v>
      </c>
      <c r="C32" s="6" t="s">
        <v>189</v>
      </c>
      <c r="D32" s="171">
        <f>'[3]Blad1'!$D$33+'[3]Blad1'!$D$34+'[3]Blad1'!$D$36-1400</f>
        <v>25200</v>
      </c>
      <c r="E32" s="171"/>
      <c r="F32" s="172">
        <f>'[1]Kolommenbalans 2022'!$L$58</f>
        <v>35406.6</v>
      </c>
      <c r="G32" s="172"/>
      <c r="H32" s="172">
        <v>25994.6</v>
      </c>
      <c r="I32" s="174"/>
      <c r="J32" s="172">
        <v>44887.27</v>
      </c>
    </row>
    <row r="33" spans="2:10" ht="12.75">
      <c r="B33" s="21">
        <v>84202</v>
      </c>
      <c r="C33" s="6" t="s">
        <v>113</v>
      </c>
      <c r="D33" s="171"/>
      <c r="E33" s="171"/>
      <c r="F33" s="172"/>
      <c r="G33" s="172"/>
      <c r="H33" s="172"/>
      <c r="I33" s="174"/>
      <c r="J33" s="172"/>
    </row>
    <row r="34" spans="2:10" ht="12.75">
      <c r="B34" s="21">
        <v>84203</v>
      </c>
      <c r="C34" s="6" t="s">
        <v>114</v>
      </c>
      <c r="D34" s="171">
        <f>'[3]Blad1'!$D$35+'[3]Blad1'!$D$37</f>
        <v>5500</v>
      </c>
      <c r="E34" s="171"/>
      <c r="F34" s="172">
        <f>'[1]Kolommenbalans 2022'!$L$59</f>
        <v>3267</v>
      </c>
      <c r="G34" s="172"/>
      <c r="H34" s="172">
        <v>6253</v>
      </c>
      <c r="I34" s="174"/>
      <c r="J34" s="172">
        <v>5703</v>
      </c>
    </row>
    <row r="35" spans="2:10" ht="12.75">
      <c r="B35" s="21">
        <v>84204</v>
      </c>
      <c r="C35" s="6" t="s">
        <v>68</v>
      </c>
      <c r="D35" s="171">
        <v>1400</v>
      </c>
      <c r="E35" s="171"/>
      <c r="F35" s="164">
        <f>'[1]Kolommenbalans 2022'!$L$60</f>
        <v>727</v>
      </c>
      <c r="G35" s="172"/>
      <c r="H35" s="172">
        <v>784</v>
      </c>
      <c r="I35" s="174"/>
      <c r="J35" s="172">
        <v>708.9</v>
      </c>
    </row>
    <row r="36" spans="2:10" ht="13.5" thickBot="1">
      <c r="B36" s="21"/>
      <c r="C36" s="27" t="s">
        <v>28</v>
      </c>
      <c r="D36" s="175">
        <f>SUM(D31:D35)</f>
        <v>32100</v>
      </c>
      <c r="E36" s="175"/>
      <c r="F36" s="181">
        <f>SUM(F31:F35)</f>
        <v>39400.6</v>
      </c>
      <c r="G36" s="181"/>
      <c r="H36" s="181">
        <f>SUM(H31:H35)</f>
        <v>33031.6</v>
      </c>
      <c r="I36" s="181"/>
      <c r="J36" s="181">
        <f>SUM(J31:J35)</f>
        <v>51299.17</v>
      </c>
    </row>
    <row r="37" spans="2:10" ht="13.5" thickTop="1">
      <c r="B37" s="21"/>
      <c r="C37" s="27"/>
      <c r="D37" s="171"/>
      <c r="E37" s="171"/>
      <c r="F37" s="177"/>
      <c r="G37" s="177"/>
      <c r="H37" s="177"/>
      <c r="I37" s="183"/>
      <c r="J37" s="192"/>
    </row>
    <row r="38" spans="2:10" ht="12.75">
      <c r="B38" s="21"/>
      <c r="C38" s="27"/>
      <c r="D38" s="171"/>
      <c r="E38" s="171"/>
      <c r="F38" s="177"/>
      <c r="G38" s="177"/>
      <c r="H38" s="174"/>
      <c r="I38" s="183"/>
      <c r="J38" s="183"/>
    </row>
    <row r="39" spans="3:10" ht="12.75">
      <c r="C39" s="12" t="s">
        <v>158</v>
      </c>
      <c r="F39" s="174">
        <f>'[1]V en W'!$E$77+'[1]V en W'!$E$79+'[1]V en W'!$E$81+'[1]V en W'!$E$84+F35</f>
        <v>15478</v>
      </c>
      <c r="G39" s="174"/>
      <c r="H39" s="174">
        <v>17084.75</v>
      </c>
      <c r="I39" s="174"/>
      <c r="J39" s="174">
        <v>15813.25</v>
      </c>
    </row>
    <row r="40" spans="3:10" ht="12.75">
      <c r="C40" s="12" t="s">
        <v>210</v>
      </c>
      <c r="F40" s="174">
        <f>'[1]V en W'!$E$78+'[1]V en W'!$E$80+'[1]V en W'!$E$82+'[1]V en W'!$E$83</f>
        <v>20655.6</v>
      </c>
      <c r="G40" s="174"/>
      <c r="H40" s="174">
        <v>9693.85</v>
      </c>
      <c r="I40" s="174"/>
      <c r="J40" s="174">
        <v>29601.92</v>
      </c>
    </row>
    <row r="41" spans="3:10" ht="12.75">
      <c r="C41" s="12" t="s">
        <v>191</v>
      </c>
      <c r="F41" s="193"/>
      <c r="G41" s="193"/>
      <c r="H41" s="193"/>
      <c r="I41" s="193"/>
      <c r="J41" s="193">
        <v>181</v>
      </c>
    </row>
    <row r="42" spans="5:10" ht="13.5" thickBot="1">
      <c r="E42" s="16" t="s">
        <v>159</v>
      </c>
      <c r="F42" s="194">
        <f>SUM(F39:F41)</f>
        <v>36133.6</v>
      </c>
      <c r="G42" s="194"/>
      <c r="H42" s="194">
        <f>SUM(H39:H41)</f>
        <v>26778.6</v>
      </c>
      <c r="I42" s="194"/>
      <c r="J42" s="194">
        <f>SUM(J39:J41)</f>
        <v>45596.17</v>
      </c>
    </row>
    <row r="43" spans="6:10" ht="13.5" thickTop="1">
      <c r="F43" s="174"/>
      <c r="G43" s="183"/>
      <c r="H43" s="183"/>
      <c r="I43" s="183"/>
      <c r="J43" s="183"/>
    </row>
    <row r="44" spans="6:10" ht="12.75">
      <c r="F44" s="174"/>
      <c r="G44" s="183"/>
      <c r="H44" s="183"/>
      <c r="I44" s="183"/>
      <c r="J44" s="183"/>
    </row>
    <row r="45" spans="6:10" ht="12.75">
      <c r="F45" s="174"/>
      <c r="G45" s="183"/>
      <c r="H45" s="183"/>
      <c r="I45" s="183"/>
      <c r="J45" s="183"/>
    </row>
    <row r="46" spans="6:10" ht="12.75">
      <c r="F46" s="174"/>
      <c r="G46" s="183"/>
      <c r="H46" s="183"/>
      <c r="I46" s="183"/>
      <c r="J46" s="183"/>
    </row>
    <row r="47" spans="6:10" ht="12.75">
      <c r="F47" s="174"/>
      <c r="G47" s="183"/>
      <c r="H47" s="183"/>
      <c r="I47" s="183"/>
      <c r="J47" s="183"/>
    </row>
    <row r="48" spans="6:10" ht="12.75">
      <c r="F48" s="183"/>
      <c r="G48" s="183"/>
      <c r="H48" s="183"/>
      <c r="I48" s="183"/>
      <c r="J48" s="183"/>
    </row>
    <row r="49" spans="6:8" ht="12.75">
      <c r="F49" s="183"/>
      <c r="H49" s="102"/>
    </row>
    <row r="50" ht="12.75">
      <c r="F50" s="183"/>
    </row>
    <row r="51" ht="12.75">
      <c r="F51" s="183"/>
    </row>
    <row r="52" ht="12.75">
      <c r="F52" s="183"/>
    </row>
    <row r="53" ht="12.75">
      <c r="F53" s="183"/>
    </row>
    <row r="54" ht="12.75">
      <c r="F54" s="183"/>
    </row>
    <row r="55" ht="12.75">
      <c r="F55" s="183"/>
    </row>
    <row r="56" ht="12.75">
      <c r="F56" s="183"/>
    </row>
    <row r="57" ht="12.75">
      <c r="F57" s="183"/>
    </row>
    <row r="58" ht="12.75">
      <c r="F58" s="183"/>
    </row>
    <row r="73" spans="11:12" ht="12.75">
      <c r="K73" s="75"/>
      <c r="L73" s="7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&amp;CJaar 2022</oddHeader>
    <oddFooter>&amp;CJaarrekening college van diakenen&amp;RPagina 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1"/>
  <sheetViews>
    <sheetView zoomScalePageLayoutView="0" workbookViewId="0" topLeftCell="A40">
      <selection activeCell="C59" sqref="C59"/>
    </sheetView>
  </sheetViews>
  <sheetFormatPr defaultColWidth="9.140625" defaultRowHeight="12.75"/>
  <cols>
    <col min="1" max="1" width="2.57421875" style="0" customWidth="1"/>
    <col min="2" max="2" width="5.421875" style="0" customWidth="1"/>
    <col min="3" max="3" width="40.8515625" style="0" customWidth="1"/>
    <col min="4" max="4" width="11.7109375" style="0" customWidth="1"/>
    <col min="5" max="5" width="6.28125" style="0" customWidth="1"/>
    <col min="6" max="6" width="11.28125" style="0" customWidth="1"/>
    <col min="7" max="7" width="6.00390625" style="0" customWidth="1"/>
    <col min="8" max="8" width="10.8515625" style="0" customWidth="1"/>
    <col min="9" max="9" width="7.00390625" style="0" customWidth="1"/>
    <col min="10" max="10" width="10.8515625" style="0" customWidth="1"/>
    <col min="12" max="12" width="20.421875" style="0" customWidth="1"/>
  </cols>
  <sheetData>
    <row r="2" spans="1:10" ht="12.75">
      <c r="A2" s="6"/>
      <c r="B2" s="21"/>
      <c r="C2" s="71"/>
      <c r="D2" s="49"/>
      <c r="E2" s="49"/>
      <c r="F2" s="49"/>
      <c r="G2" s="122"/>
      <c r="H2" s="5"/>
      <c r="I2" s="54"/>
      <c r="J2" s="5"/>
    </row>
    <row r="3" spans="1:10" ht="12.75">
      <c r="A3" s="6"/>
      <c r="B3" s="21"/>
      <c r="C3" s="6"/>
      <c r="D3" s="53"/>
      <c r="E3" s="53"/>
      <c r="F3" s="49"/>
      <c r="G3" s="49"/>
      <c r="H3" s="53"/>
      <c r="I3" s="54"/>
      <c r="J3" s="53"/>
    </row>
    <row r="4" spans="1:10" ht="12.75">
      <c r="A4" s="6"/>
      <c r="B4" s="21"/>
      <c r="C4" s="23" t="s">
        <v>85</v>
      </c>
      <c r="D4" s="49"/>
      <c r="E4" s="49"/>
      <c r="F4" s="59"/>
      <c r="G4" s="59"/>
      <c r="H4" s="49"/>
      <c r="I4" s="54"/>
      <c r="J4" s="49"/>
    </row>
    <row r="5" spans="1:10" ht="12.75">
      <c r="A5" s="6"/>
      <c r="B5" s="21"/>
      <c r="C5" s="6"/>
      <c r="D5" s="49"/>
      <c r="E5" s="49"/>
      <c r="F5" s="49"/>
      <c r="G5" s="49"/>
      <c r="H5" s="49"/>
      <c r="I5" s="54"/>
      <c r="J5" s="49"/>
    </row>
    <row r="6" spans="1:10" ht="12.75">
      <c r="A6" s="6"/>
      <c r="B6" s="21"/>
      <c r="C6" s="16" t="s">
        <v>19</v>
      </c>
      <c r="D6" s="50" t="s">
        <v>66</v>
      </c>
      <c r="E6" s="51"/>
      <c r="F6" s="65" t="s">
        <v>67</v>
      </c>
      <c r="G6" s="66"/>
      <c r="H6" s="65" t="s">
        <v>67</v>
      </c>
      <c r="I6" s="54"/>
      <c r="J6" s="65" t="s">
        <v>67</v>
      </c>
    </row>
    <row r="7" spans="1:13" ht="12.75">
      <c r="A7" s="6"/>
      <c r="B7" s="21"/>
      <c r="C7" s="16"/>
      <c r="D7" s="50">
        <v>2022</v>
      </c>
      <c r="E7" s="51"/>
      <c r="F7" s="50">
        <v>2022</v>
      </c>
      <c r="G7" s="66"/>
      <c r="H7" s="50">
        <v>2021</v>
      </c>
      <c r="I7" s="54"/>
      <c r="J7" s="50">
        <v>2020</v>
      </c>
      <c r="L7" s="117"/>
      <c r="M7" s="119"/>
    </row>
    <row r="8" spans="1:14" ht="15">
      <c r="A8" s="6"/>
      <c r="B8" s="21"/>
      <c r="C8" s="16"/>
      <c r="D8" s="72"/>
      <c r="E8" s="73"/>
      <c r="F8" s="69"/>
      <c r="G8" s="69"/>
      <c r="H8" s="69"/>
      <c r="I8" s="54"/>
      <c r="J8" s="69"/>
      <c r="L8" s="118"/>
      <c r="M8" s="120"/>
      <c r="N8" s="115"/>
    </row>
    <row r="9" spans="1:14" ht="15">
      <c r="A9" s="6"/>
      <c r="B9" s="21"/>
      <c r="C9" s="16" t="s">
        <v>60</v>
      </c>
      <c r="D9" s="168"/>
      <c r="E9" s="168"/>
      <c r="F9" s="69"/>
      <c r="G9" s="69"/>
      <c r="H9" s="69"/>
      <c r="I9" s="169"/>
      <c r="J9" s="69"/>
      <c r="L9" s="170"/>
      <c r="M9" s="120"/>
      <c r="N9" s="115"/>
    </row>
    <row r="10" spans="1:14" ht="12.75">
      <c r="A10" s="6"/>
      <c r="B10" s="23">
        <v>41</v>
      </c>
      <c r="C10" s="16" t="s">
        <v>61</v>
      </c>
      <c r="D10" s="171"/>
      <c r="E10" s="171"/>
      <c r="F10" s="165"/>
      <c r="G10" s="59"/>
      <c r="H10" s="59"/>
      <c r="I10" s="169"/>
      <c r="J10" s="59"/>
      <c r="L10" s="170"/>
      <c r="M10" s="120"/>
      <c r="N10" s="116"/>
    </row>
    <row r="11" spans="1:14" ht="12.75">
      <c r="A11" s="6"/>
      <c r="B11" s="23"/>
      <c r="C11" s="16" t="s">
        <v>91</v>
      </c>
      <c r="D11" s="171"/>
      <c r="E11" s="171"/>
      <c r="F11" s="165"/>
      <c r="G11" s="59"/>
      <c r="H11" s="59"/>
      <c r="I11" s="169"/>
      <c r="J11" s="59"/>
      <c r="L11" s="170"/>
      <c r="M11" s="120"/>
      <c r="N11" s="115"/>
    </row>
    <row r="12" spans="1:14" ht="12.75">
      <c r="A12" s="6"/>
      <c r="B12" s="21">
        <v>411</v>
      </c>
      <c r="C12" s="6" t="s">
        <v>36</v>
      </c>
      <c r="D12" s="171"/>
      <c r="E12" s="171"/>
      <c r="F12" s="172"/>
      <c r="G12" s="70"/>
      <c r="H12" s="172"/>
      <c r="I12" s="169"/>
      <c r="J12" s="70"/>
      <c r="L12" s="173"/>
      <c r="M12" s="120"/>
      <c r="N12" s="115"/>
    </row>
    <row r="13" spans="1:14" ht="12.75">
      <c r="A13" s="6"/>
      <c r="B13" s="21">
        <v>412</v>
      </c>
      <c r="C13" s="6" t="s">
        <v>173</v>
      </c>
      <c r="D13" s="171">
        <f>'[3]Blad1'!$K$7</f>
        <v>900</v>
      </c>
      <c r="E13" s="171"/>
      <c r="F13" s="172">
        <f>'[1]V en W'!$J$150</f>
        <v>1162.8600000000001</v>
      </c>
      <c r="G13" s="172"/>
      <c r="H13" s="174">
        <v>1081.05</v>
      </c>
      <c r="I13" s="174"/>
      <c r="J13" s="174">
        <v>598.89</v>
      </c>
      <c r="L13" s="173"/>
      <c r="M13" s="115"/>
      <c r="N13" s="115"/>
    </row>
    <row r="14" spans="1:14" ht="13.5" thickBot="1">
      <c r="A14" s="6"/>
      <c r="B14" s="21"/>
      <c r="C14" s="27" t="s">
        <v>28</v>
      </c>
      <c r="D14" s="175">
        <f>SUM(D12:D13)</f>
        <v>900</v>
      </c>
      <c r="E14" s="171"/>
      <c r="F14" s="176">
        <f>SUM(F12:F13)</f>
        <v>1162.8600000000001</v>
      </c>
      <c r="G14" s="177"/>
      <c r="H14" s="176">
        <f>SUM(H12:H13)</f>
        <v>1081.05</v>
      </c>
      <c r="I14" s="177"/>
      <c r="J14" s="176">
        <f>SUM(J12:J13)</f>
        <v>598.89</v>
      </c>
      <c r="L14" s="173"/>
      <c r="M14" s="115"/>
      <c r="N14" s="115"/>
    </row>
    <row r="15" spans="1:14" ht="13.5" thickTop="1">
      <c r="A15" s="6"/>
      <c r="B15" s="21"/>
      <c r="C15" s="6"/>
      <c r="D15" s="171"/>
      <c r="E15" s="171"/>
      <c r="F15" s="174"/>
      <c r="G15" s="174"/>
      <c r="H15" s="174"/>
      <c r="I15" s="174"/>
      <c r="J15" s="174"/>
      <c r="L15" s="173"/>
      <c r="M15" s="115"/>
      <c r="N15" s="115"/>
    </row>
    <row r="16" spans="1:10" ht="12.75">
      <c r="A16" s="6"/>
      <c r="B16" s="23">
        <v>45</v>
      </c>
      <c r="C16" s="16" t="s">
        <v>65</v>
      </c>
      <c r="D16" s="171"/>
      <c r="E16" s="171"/>
      <c r="F16" s="165"/>
      <c r="G16" s="165"/>
      <c r="H16" s="165"/>
      <c r="I16" s="174"/>
      <c r="J16" s="165"/>
    </row>
    <row r="17" spans="1:10" ht="12.75">
      <c r="A17" s="6"/>
      <c r="B17" s="21">
        <v>451</v>
      </c>
      <c r="C17" s="21" t="s">
        <v>109</v>
      </c>
      <c r="D17" s="171">
        <f>'[3]Blad1'!$K$10</f>
        <v>2500</v>
      </c>
      <c r="E17" s="171"/>
      <c r="F17" s="172">
        <f>'[1]V en W'!$J$268</f>
        <v>2479.1499999999996</v>
      </c>
      <c r="G17" s="172"/>
      <c r="H17" s="172">
        <v>2549.72</v>
      </c>
      <c r="I17" s="174"/>
      <c r="J17" s="172">
        <v>2581.25</v>
      </c>
    </row>
    <row r="18" spans="1:10" ht="13.5" thickBot="1">
      <c r="A18" s="6"/>
      <c r="B18" s="21"/>
      <c r="C18" s="27" t="s">
        <v>28</v>
      </c>
      <c r="D18" s="175">
        <f>SUM(D17:D17)</f>
        <v>2500</v>
      </c>
      <c r="E18" s="171"/>
      <c r="F18" s="176">
        <f>SUM(F17:F17)</f>
        <v>2479.1499999999996</v>
      </c>
      <c r="G18" s="177"/>
      <c r="H18" s="176">
        <f>SUM(H17:H17)</f>
        <v>2549.72</v>
      </c>
      <c r="I18" s="177"/>
      <c r="J18" s="176">
        <f>SUM(J17:J17)</f>
        <v>2581.25</v>
      </c>
    </row>
    <row r="19" spans="1:10" ht="13.5" thickTop="1">
      <c r="A19" s="6"/>
      <c r="B19" s="21"/>
      <c r="C19" s="6"/>
      <c r="D19" s="171"/>
      <c r="E19" s="171"/>
      <c r="F19" s="174"/>
      <c r="G19" s="174"/>
      <c r="H19" s="174"/>
      <c r="I19" s="174"/>
      <c r="J19" s="174"/>
    </row>
    <row r="20" spans="1:10" ht="12.75">
      <c r="A20" s="6"/>
      <c r="B20" s="21"/>
      <c r="C20" s="6"/>
      <c r="D20" s="171"/>
      <c r="E20" s="171"/>
      <c r="F20" s="174"/>
      <c r="G20" s="174"/>
      <c r="H20" s="174"/>
      <c r="I20" s="174"/>
      <c r="J20" s="174"/>
    </row>
    <row r="21" spans="1:10" ht="12.75">
      <c r="A21" s="6"/>
      <c r="B21" s="23">
        <v>47</v>
      </c>
      <c r="C21" s="16" t="s">
        <v>22</v>
      </c>
      <c r="D21" s="171"/>
      <c r="E21" s="171"/>
      <c r="F21" s="165"/>
      <c r="G21" s="165"/>
      <c r="H21" s="165"/>
      <c r="I21" s="174"/>
      <c r="J21" s="165"/>
    </row>
    <row r="22" spans="1:10" ht="12.75">
      <c r="A22" s="6"/>
      <c r="B22" s="21">
        <v>471</v>
      </c>
      <c r="C22" s="6" t="s">
        <v>145</v>
      </c>
      <c r="D22" s="171">
        <f>'[3]Blad1'!$K$16</f>
        <v>100</v>
      </c>
      <c r="E22" s="171"/>
      <c r="F22" s="172">
        <f>'[1]V en W'!$D$150</f>
        <v>0</v>
      </c>
      <c r="G22" s="172"/>
      <c r="H22" s="172"/>
      <c r="I22" s="174"/>
      <c r="J22" s="172">
        <v>66.2</v>
      </c>
    </row>
    <row r="23" spans="1:10" ht="12.75">
      <c r="A23" s="6"/>
      <c r="B23" s="21"/>
      <c r="C23" s="6"/>
      <c r="D23" s="171"/>
      <c r="E23" s="171"/>
      <c r="F23" s="172"/>
      <c r="G23" s="172"/>
      <c r="H23" s="172"/>
      <c r="I23" s="174"/>
      <c r="J23" s="172"/>
    </row>
    <row r="24" spans="1:10" ht="13.5" thickBot="1">
      <c r="A24" s="6"/>
      <c r="B24" s="21"/>
      <c r="C24" s="27" t="s">
        <v>28</v>
      </c>
      <c r="D24" s="175">
        <f>SUM(D22:D23)</f>
        <v>100</v>
      </c>
      <c r="E24" s="171"/>
      <c r="F24" s="176">
        <f>SUM(F22:F23)</f>
        <v>0</v>
      </c>
      <c r="G24" s="177"/>
      <c r="H24" s="176">
        <f>SUM(H22:H23)</f>
        <v>0</v>
      </c>
      <c r="I24" s="177"/>
      <c r="J24" s="176">
        <f>SUM(J22:J23)</f>
        <v>66.2</v>
      </c>
    </row>
    <row r="25" spans="1:10" ht="13.5" thickTop="1">
      <c r="A25" s="6"/>
      <c r="B25" s="21"/>
      <c r="C25" s="27"/>
      <c r="D25" s="171"/>
      <c r="E25" s="171"/>
      <c r="F25" s="177"/>
      <c r="G25" s="177"/>
      <c r="H25" s="177"/>
      <c r="I25" s="174"/>
      <c r="J25" s="177"/>
    </row>
    <row r="26" spans="1:10" ht="12.75">
      <c r="A26" s="6"/>
      <c r="B26" s="23">
        <v>48</v>
      </c>
      <c r="C26" s="23" t="s">
        <v>79</v>
      </c>
      <c r="D26" s="171"/>
      <c r="E26" s="171"/>
      <c r="F26" s="177"/>
      <c r="G26" s="177"/>
      <c r="H26" s="177"/>
      <c r="I26" s="174"/>
      <c r="J26" s="177"/>
    </row>
    <row r="27" spans="1:10" ht="12.75">
      <c r="A27" s="6"/>
      <c r="B27" s="21">
        <v>481</v>
      </c>
      <c r="C27" s="6" t="s">
        <v>79</v>
      </c>
      <c r="D27" s="171">
        <f>'[4]Blad1'!$K$22</f>
        <v>300</v>
      </c>
      <c r="E27" s="171"/>
      <c r="F27" s="172">
        <f>'[1]V en W'!$D$184</f>
        <v>905.18</v>
      </c>
      <c r="G27" s="172"/>
      <c r="H27" s="172">
        <v>359.5</v>
      </c>
      <c r="I27" s="174"/>
      <c r="J27" s="172">
        <v>328.48</v>
      </c>
    </row>
    <row r="28" spans="1:10" ht="15">
      <c r="A28" s="6"/>
      <c r="B28" s="21">
        <v>482</v>
      </c>
      <c r="C28" s="6" t="s">
        <v>37</v>
      </c>
      <c r="D28" s="171"/>
      <c r="E28" s="178"/>
      <c r="F28" s="172"/>
      <c r="G28" s="179"/>
      <c r="H28" s="172"/>
      <c r="I28" s="174"/>
      <c r="J28" s="172"/>
    </row>
    <row r="29" spans="1:10" ht="13.5" thickBot="1">
      <c r="A29" s="6"/>
      <c r="B29" s="21"/>
      <c r="C29" s="27" t="s">
        <v>28</v>
      </c>
      <c r="D29" s="175">
        <f>'[3]Blad1'!$K$20</f>
        <v>300</v>
      </c>
      <c r="E29" s="171"/>
      <c r="F29" s="176">
        <f>SUM(F27:F28)</f>
        <v>905.18</v>
      </c>
      <c r="G29" s="177"/>
      <c r="H29" s="176">
        <f>SUM(H27:H28)</f>
        <v>359.5</v>
      </c>
      <c r="I29" s="177"/>
      <c r="J29" s="176">
        <f>SUM(J27:J28)</f>
        <v>328.48</v>
      </c>
    </row>
    <row r="30" spans="1:10" ht="13.5" thickTop="1">
      <c r="A30" s="6"/>
      <c r="B30" s="21"/>
      <c r="C30" s="27"/>
      <c r="D30" s="171"/>
      <c r="E30" s="171"/>
      <c r="F30" s="177"/>
      <c r="G30" s="177"/>
      <c r="H30" s="177"/>
      <c r="I30" s="174"/>
      <c r="J30" s="177"/>
    </row>
    <row r="31" spans="1:10" ht="12.75">
      <c r="A31" s="6"/>
      <c r="B31" s="23">
        <v>50</v>
      </c>
      <c r="C31" s="16" t="s">
        <v>58</v>
      </c>
      <c r="D31" s="171"/>
      <c r="E31" s="171"/>
      <c r="F31" s="165"/>
      <c r="G31" s="165"/>
      <c r="H31" s="165"/>
      <c r="I31" s="174"/>
      <c r="J31" s="165"/>
    </row>
    <row r="32" spans="1:10" ht="12.75">
      <c r="A32" s="6"/>
      <c r="B32" s="21">
        <v>501</v>
      </c>
      <c r="C32" s="6" t="s">
        <v>184</v>
      </c>
      <c r="D32" s="171">
        <f>'[3]Blad1'!$K$23</f>
        <v>3600</v>
      </c>
      <c r="E32" s="171"/>
      <c r="F32" s="172">
        <f>'[1]V en W'!$J$184</f>
        <v>1792.14</v>
      </c>
      <c r="G32" s="172"/>
      <c r="H32" s="172">
        <v>1591.58</v>
      </c>
      <c r="I32" s="174"/>
      <c r="J32" s="172">
        <v>4149.47</v>
      </c>
    </row>
    <row r="33" spans="1:10" ht="12.75">
      <c r="A33" s="6"/>
      <c r="B33" s="21">
        <v>502</v>
      </c>
      <c r="C33" s="6" t="s">
        <v>185</v>
      </c>
      <c r="D33" s="171">
        <f>'[3]Blad1'!$K$11</f>
        <v>2250</v>
      </c>
      <c r="E33" s="171"/>
      <c r="F33" s="172">
        <f>'[1]V en W'!$J$191</f>
        <v>2250</v>
      </c>
      <c r="G33" s="172"/>
      <c r="H33" s="172">
        <v>2250</v>
      </c>
      <c r="I33" s="174"/>
      <c r="J33" s="172">
        <v>2250</v>
      </c>
    </row>
    <row r="34" spans="1:10" ht="12.75">
      <c r="A34" s="6"/>
      <c r="B34" s="21">
        <v>503</v>
      </c>
      <c r="C34" s="6" t="s">
        <v>183</v>
      </c>
      <c r="D34" s="171">
        <v>0</v>
      </c>
      <c r="E34" s="171"/>
      <c r="F34" s="172">
        <v>0</v>
      </c>
      <c r="G34" s="172"/>
      <c r="H34" s="172">
        <v>0</v>
      </c>
      <c r="I34" s="174"/>
      <c r="J34" s="172">
        <v>252.5</v>
      </c>
    </row>
    <row r="35" spans="1:10" ht="12.75">
      <c r="A35" s="6"/>
      <c r="B35" s="21">
        <v>504</v>
      </c>
      <c r="C35" s="6" t="s">
        <v>186</v>
      </c>
      <c r="D35" s="171">
        <f>'[3]Blad1'!$K$24</f>
        <v>8000</v>
      </c>
      <c r="E35" s="171"/>
      <c r="F35" s="172">
        <f>'[1]V en W'!$P$184</f>
        <v>4293.8</v>
      </c>
      <c r="G35" s="172"/>
      <c r="H35" s="172">
        <v>4204.44</v>
      </c>
      <c r="I35" s="174"/>
      <c r="J35" s="172">
        <v>5073.47</v>
      </c>
    </row>
    <row r="36" spans="1:10" ht="12.75">
      <c r="A36" s="6"/>
      <c r="B36" s="21">
        <v>505</v>
      </c>
      <c r="C36" s="6" t="s">
        <v>174</v>
      </c>
      <c r="D36" s="171">
        <f>'[3]Blad1'!$K$26</f>
        <v>3000</v>
      </c>
      <c r="E36" s="171"/>
      <c r="F36" s="172">
        <f>'[1]V en W'!$D$268</f>
        <v>3000</v>
      </c>
      <c r="G36" s="172"/>
      <c r="H36" s="172">
        <v>3000</v>
      </c>
      <c r="I36" s="174"/>
      <c r="J36" s="172">
        <v>3000</v>
      </c>
    </row>
    <row r="37" spans="1:10" ht="12.75">
      <c r="A37" s="6"/>
      <c r="B37" s="21">
        <v>506</v>
      </c>
      <c r="C37" s="6" t="s">
        <v>295</v>
      </c>
      <c r="D37" s="171">
        <v>0</v>
      </c>
      <c r="E37" s="171"/>
      <c r="F37" s="172">
        <f>'[1]V en W'!$P$246</f>
        <v>3307.3900000000003</v>
      </c>
      <c r="G37" s="172"/>
      <c r="H37" s="172"/>
      <c r="I37" s="174"/>
      <c r="J37" s="172"/>
    </row>
    <row r="38" spans="1:10" ht="15" customHeight="1">
      <c r="A38" s="75"/>
      <c r="B38" s="74">
        <v>507</v>
      </c>
      <c r="C38" s="75" t="s">
        <v>187</v>
      </c>
      <c r="D38" s="171">
        <f>'[3]Blad1'!$K$28</f>
        <v>4150</v>
      </c>
      <c r="E38" s="171"/>
      <c r="F38" s="172">
        <f>'[1]V en W'!$D$246</f>
        <v>6201.360000000001</v>
      </c>
      <c r="G38" s="172"/>
      <c r="H38" s="172">
        <v>3090.67</v>
      </c>
      <c r="I38" s="180"/>
      <c r="J38" s="172">
        <v>4476.06</v>
      </c>
    </row>
    <row r="39" spans="1:10" ht="15" customHeight="1">
      <c r="A39" s="75"/>
      <c r="B39" s="74">
        <v>508</v>
      </c>
      <c r="C39" s="75" t="s">
        <v>255</v>
      </c>
      <c r="D39" s="171">
        <f>'[3]Blad1'!$K$27</f>
        <v>3000</v>
      </c>
      <c r="E39" s="171"/>
      <c r="F39" s="172">
        <f>'[1]V en W'!$P$150</f>
        <v>1052.82</v>
      </c>
      <c r="G39" s="172"/>
      <c r="H39" s="172">
        <v>1176.97</v>
      </c>
      <c r="I39" s="180"/>
      <c r="J39" s="172"/>
    </row>
    <row r="40" spans="1:12" ht="13.5" thickBot="1">
      <c r="A40" s="6"/>
      <c r="B40" s="21"/>
      <c r="C40" s="27" t="s">
        <v>28</v>
      </c>
      <c r="D40" s="175">
        <f>SUM(D32:D39)</f>
        <v>24000</v>
      </c>
      <c r="E40" s="171"/>
      <c r="F40" s="181">
        <f>SUM(F32:F39)</f>
        <v>21897.510000000002</v>
      </c>
      <c r="G40" s="164"/>
      <c r="H40" s="181">
        <f>SUM(H32:H39)</f>
        <v>15313.66</v>
      </c>
      <c r="I40" s="164"/>
      <c r="J40" s="182">
        <f>SUM(J32:J39)</f>
        <v>19201.5</v>
      </c>
      <c r="L40" t="s">
        <v>190</v>
      </c>
    </row>
    <row r="41" spans="1:10" ht="13.5" thickTop="1">
      <c r="A41" s="6"/>
      <c r="B41" s="21"/>
      <c r="C41" s="76"/>
      <c r="D41" s="171"/>
      <c r="E41" s="171"/>
      <c r="F41" s="164"/>
      <c r="G41" s="164"/>
      <c r="H41" s="164"/>
      <c r="I41" s="174"/>
      <c r="J41" s="164"/>
    </row>
    <row r="42" spans="1:10" ht="12.75">
      <c r="A42" s="6"/>
      <c r="B42" s="21"/>
      <c r="C42" s="16"/>
      <c r="D42" s="49"/>
      <c r="E42" s="49"/>
      <c r="F42" s="165"/>
      <c r="G42" s="165"/>
      <c r="H42" s="165"/>
      <c r="I42" s="174"/>
      <c r="J42" s="165"/>
    </row>
    <row r="43" spans="1:10" ht="13.5" customHeight="1">
      <c r="A43" s="6"/>
      <c r="B43" s="23">
        <v>51</v>
      </c>
      <c r="C43" s="23" t="s">
        <v>62</v>
      </c>
      <c r="D43" s="171"/>
      <c r="E43" s="171"/>
      <c r="F43" s="164"/>
      <c r="G43" s="164"/>
      <c r="H43" s="164"/>
      <c r="I43" s="174"/>
      <c r="J43" s="164"/>
    </row>
    <row r="44" spans="1:10" ht="13.5" customHeight="1">
      <c r="A44" s="6"/>
      <c r="B44" s="21">
        <v>510</v>
      </c>
      <c r="C44" s="21" t="s">
        <v>115</v>
      </c>
      <c r="D44" s="171">
        <f>'[3]Blad1'!$K$42+'[3]Blad1'!$K$43</f>
        <v>10600</v>
      </c>
      <c r="E44" s="171"/>
      <c r="F44" s="172">
        <f>'[1]Kolommenbalans 2022'!$K$78+'[1]Kolommenbalans 2022'!$K$81</f>
        <v>8819</v>
      </c>
      <c r="G44" s="172"/>
      <c r="H44" s="172">
        <v>11209.6</v>
      </c>
      <c r="I44" s="174"/>
      <c r="J44" s="172">
        <v>7330.11</v>
      </c>
    </row>
    <row r="45" spans="1:10" ht="13.5" customHeight="1">
      <c r="A45" s="6"/>
      <c r="B45" s="21">
        <v>511</v>
      </c>
      <c r="C45" s="21" t="s">
        <v>116</v>
      </c>
      <c r="D45" s="171">
        <f>'[3]Blad1'!$K$35</f>
        <v>34400</v>
      </c>
      <c r="E45" s="171"/>
      <c r="F45" s="172">
        <f>'[1]Kolommenbalans 2022'!$K$79</f>
        <v>18974.739999999998</v>
      </c>
      <c r="G45" s="172"/>
      <c r="H45" s="172">
        <v>17414.44</v>
      </c>
      <c r="I45" s="174"/>
      <c r="J45" s="172">
        <v>14865.87</v>
      </c>
    </row>
    <row r="46" spans="1:10" ht="13.5" customHeight="1">
      <c r="A46" s="6"/>
      <c r="B46" s="21">
        <v>512</v>
      </c>
      <c r="C46" s="21" t="s">
        <v>110</v>
      </c>
      <c r="D46" s="171"/>
      <c r="E46" s="171"/>
      <c r="F46" s="172">
        <f>'[1]V en W'!$P$268</f>
        <v>180</v>
      </c>
      <c r="G46" s="172"/>
      <c r="H46" s="172"/>
      <c r="I46" s="174"/>
      <c r="J46" s="172">
        <v>1030</v>
      </c>
    </row>
    <row r="47" spans="1:10" ht="13.5" customHeight="1">
      <c r="A47" s="6"/>
      <c r="B47" s="21">
        <v>513</v>
      </c>
      <c r="C47" s="21" t="s">
        <v>175</v>
      </c>
      <c r="D47" s="171">
        <f>'[3]Blad1'!$K$44</f>
        <v>2000</v>
      </c>
      <c r="E47" s="171"/>
      <c r="F47" s="172">
        <v>1100</v>
      </c>
      <c r="G47" s="172"/>
      <c r="H47" s="172">
        <v>2100</v>
      </c>
      <c r="I47" s="174"/>
      <c r="J47" s="172">
        <v>1837</v>
      </c>
    </row>
    <row r="48" spans="1:10" ht="13.5" customHeight="1">
      <c r="A48" s="6"/>
      <c r="B48" s="21"/>
      <c r="C48" s="21"/>
      <c r="D48" s="171"/>
      <c r="E48" s="178"/>
      <c r="F48" s="172"/>
      <c r="G48" s="179"/>
      <c r="H48" s="172"/>
      <c r="I48" s="174"/>
      <c r="J48" s="172"/>
    </row>
    <row r="49" spans="1:10" ht="13.5" customHeight="1" thickBot="1">
      <c r="A49" s="6"/>
      <c r="B49" s="21"/>
      <c r="C49" s="76" t="s">
        <v>63</v>
      </c>
      <c r="D49" s="175">
        <f>SUM(D43:D48)</f>
        <v>47000</v>
      </c>
      <c r="E49" s="171"/>
      <c r="F49" s="181">
        <f>SUM(F43:F48)</f>
        <v>29073.739999999998</v>
      </c>
      <c r="G49" s="174"/>
      <c r="H49" s="181">
        <f>SUM(H43:H48)</f>
        <v>30724.04</v>
      </c>
      <c r="I49" s="174"/>
      <c r="J49" s="181">
        <f>SUM(J43:J48)</f>
        <v>25062.98</v>
      </c>
    </row>
    <row r="50" spans="1:10" ht="12.75" customHeight="1" thickTop="1">
      <c r="A50" s="6"/>
      <c r="B50" s="21"/>
      <c r="C50" s="6"/>
      <c r="D50" s="171"/>
      <c r="E50" s="171"/>
      <c r="F50" s="174"/>
      <c r="G50" s="174"/>
      <c r="H50" s="174"/>
      <c r="I50" s="174"/>
      <c r="J50" s="174"/>
    </row>
    <row r="51" spans="1:10" ht="12.75">
      <c r="A51" s="6"/>
      <c r="B51" s="23">
        <v>52</v>
      </c>
      <c r="C51" s="16" t="s">
        <v>59</v>
      </c>
      <c r="D51" s="171"/>
      <c r="E51" s="171"/>
      <c r="F51" s="165"/>
      <c r="G51" s="165"/>
      <c r="H51" s="165"/>
      <c r="I51" s="174"/>
      <c r="J51" s="165"/>
    </row>
    <row r="52" spans="1:10" ht="12.75">
      <c r="A52" s="6"/>
      <c r="B52" s="21">
        <v>520</v>
      </c>
      <c r="C52" s="21" t="s">
        <v>115</v>
      </c>
      <c r="D52" s="171">
        <f>'[3]Blad1'!$K$45</f>
        <v>16000</v>
      </c>
      <c r="E52" s="171"/>
      <c r="F52" s="172">
        <f>'[1]Kolommenbalans 2022'!$K$80</f>
        <v>27314.6</v>
      </c>
      <c r="G52" s="172"/>
      <c r="H52" s="172">
        <v>15584</v>
      </c>
      <c r="I52" s="174"/>
      <c r="J52" s="172">
        <v>38266.06</v>
      </c>
    </row>
    <row r="53" spans="1:10" ht="12.75">
      <c r="A53" s="6"/>
      <c r="B53" s="21">
        <v>521</v>
      </c>
      <c r="C53" s="21" t="s">
        <v>116</v>
      </c>
      <c r="D53" s="171">
        <f>'[3]Blad1'!$K$38</f>
        <v>26800</v>
      </c>
      <c r="E53" s="171"/>
      <c r="F53" s="172">
        <f>'[1]Kolommenbalans 2022'!$K$82+'[1]Kolommenbalans 2022'!$K$83</f>
        <v>42734.45</v>
      </c>
      <c r="G53" s="172"/>
      <c r="H53" s="172">
        <v>31359.25</v>
      </c>
      <c r="I53" s="174"/>
      <c r="J53" s="172">
        <v>28791.53</v>
      </c>
    </row>
    <row r="54" spans="1:10" ht="12.75">
      <c r="A54" s="6"/>
      <c r="B54" s="21">
        <v>523</v>
      </c>
      <c r="C54" s="21" t="s">
        <v>176</v>
      </c>
      <c r="D54" s="171">
        <f>'[3]Blad1'!$K$46</f>
        <v>3500</v>
      </c>
      <c r="E54" s="171"/>
      <c r="F54" s="172">
        <v>2200</v>
      </c>
      <c r="G54" s="172"/>
      <c r="H54" s="172">
        <v>4200</v>
      </c>
      <c r="I54" s="174"/>
      <c r="J54" s="172">
        <v>3866</v>
      </c>
    </row>
    <row r="55" spans="1:10" ht="13.5" thickBot="1">
      <c r="A55" s="6"/>
      <c r="B55" s="21"/>
      <c r="C55" s="76" t="s">
        <v>63</v>
      </c>
      <c r="D55" s="175">
        <f>SUM(D52:D54)</f>
        <v>46300</v>
      </c>
      <c r="E55" s="171"/>
      <c r="F55" s="181">
        <f>SUM(F52:F54)</f>
        <v>72249.04999999999</v>
      </c>
      <c r="G55" s="164"/>
      <c r="H55" s="181">
        <f>SUM(H52:H54)</f>
        <v>51143.25</v>
      </c>
      <c r="I55" s="174"/>
      <c r="J55" s="181">
        <f>SUM(J52:J54)</f>
        <v>70923.59</v>
      </c>
    </row>
    <row r="56" spans="1:10" ht="13.5" thickTop="1">
      <c r="A56" s="6"/>
      <c r="B56" s="21"/>
      <c r="C56" s="76"/>
      <c r="D56" s="171"/>
      <c r="E56" s="171"/>
      <c r="F56" s="174"/>
      <c r="G56" s="164"/>
      <c r="H56" s="174"/>
      <c r="I56" s="174"/>
      <c r="J56" s="183"/>
    </row>
    <row r="57" spans="1:10" ht="12.75">
      <c r="A57" s="6"/>
      <c r="B57" s="23"/>
      <c r="C57" s="16"/>
      <c r="D57" s="171"/>
      <c r="E57" s="171"/>
      <c r="F57" s="165"/>
      <c r="G57" s="165"/>
      <c r="H57" s="165"/>
      <c r="I57" s="174"/>
      <c r="J57" s="165"/>
    </row>
    <row r="58" spans="1:10" ht="12.75">
      <c r="A58" s="6"/>
      <c r="B58" s="21"/>
      <c r="C58" s="6"/>
      <c r="D58" s="171"/>
      <c r="E58" s="171"/>
      <c r="F58" s="184"/>
      <c r="G58" s="184"/>
      <c r="H58" s="172"/>
      <c r="I58" s="174"/>
      <c r="J58" s="172"/>
    </row>
    <row r="59" spans="1:10" ht="12.75">
      <c r="A59" s="6"/>
      <c r="B59" s="21"/>
      <c r="C59" s="6"/>
      <c r="D59" s="171"/>
      <c r="E59" s="171"/>
      <c r="F59" s="184"/>
      <c r="G59" s="184"/>
      <c r="H59" s="184"/>
      <c r="I59" s="183"/>
      <c r="J59" s="184"/>
    </row>
    <row r="60" spans="1:10" ht="12.75">
      <c r="A60" s="6"/>
      <c r="B60" s="21"/>
      <c r="C60" s="76"/>
      <c r="D60" s="171"/>
      <c r="E60" s="171"/>
      <c r="F60" s="185"/>
      <c r="G60" s="185"/>
      <c r="H60" s="185"/>
      <c r="I60" s="185"/>
      <c r="J60" s="185"/>
    </row>
    <row r="61" spans="1:10" ht="12.75">
      <c r="A61" s="6"/>
      <c r="B61" s="21"/>
      <c r="C61" s="76"/>
      <c r="D61" s="171"/>
      <c r="E61" s="171"/>
      <c r="F61" s="164"/>
      <c r="G61" s="186"/>
      <c r="H61" s="164"/>
      <c r="I61" s="48"/>
      <c r="J61" s="186"/>
    </row>
    <row r="62" spans="1:10" ht="12.75">
      <c r="A62" s="6"/>
      <c r="B62" s="23"/>
      <c r="C62" s="16"/>
      <c r="D62" s="171"/>
      <c r="E62" s="171"/>
      <c r="F62" s="165"/>
      <c r="G62" s="59"/>
      <c r="H62" s="174"/>
      <c r="I62" s="48"/>
      <c r="J62" s="49"/>
    </row>
    <row r="63" spans="1:10" ht="12.75">
      <c r="A63" s="6"/>
      <c r="B63" s="23"/>
      <c r="C63" s="6"/>
      <c r="D63" s="171"/>
      <c r="E63" s="171"/>
      <c r="F63" s="174"/>
      <c r="G63" s="59"/>
      <c r="H63" s="174"/>
      <c r="I63" s="48"/>
      <c r="J63" s="49"/>
    </row>
    <row r="64" spans="1:10" ht="12.75">
      <c r="A64" s="6"/>
      <c r="B64" s="21"/>
      <c r="C64" s="6"/>
      <c r="D64" s="171"/>
      <c r="E64" s="171"/>
      <c r="F64" s="172"/>
      <c r="G64" s="70"/>
      <c r="H64" s="172"/>
      <c r="I64" s="48"/>
      <c r="J64" s="70"/>
    </row>
    <row r="65" spans="1:10" ht="12.75">
      <c r="A65" s="6"/>
      <c r="B65" s="21"/>
      <c r="C65" s="76"/>
      <c r="D65" s="171"/>
      <c r="E65" s="171"/>
      <c r="F65" s="164"/>
      <c r="G65" s="186"/>
      <c r="H65" s="164"/>
      <c r="I65" s="186"/>
      <c r="J65" s="186"/>
    </row>
    <row r="66" spans="1:10" ht="12.75">
      <c r="A66" s="6"/>
      <c r="B66" s="21"/>
      <c r="C66" s="76"/>
      <c r="D66" s="171"/>
      <c r="E66" s="171"/>
      <c r="F66" s="164"/>
      <c r="G66" s="186"/>
      <c r="H66" s="164"/>
      <c r="I66" s="48"/>
      <c r="J66" s="186"/>
    </row>
    <row r="67" spans="6:8" ht="12.75">
      <c r="F67" s="187"/>
      <c r="H67" s="188"/>
    </row>
    <row r="68" spans="6:8" ht="12.75">
      <c r="F68" s="187"/>
      <c r="H68" s="188"/>
    </row>
    <row r="69" spans="6:8" ht="12.75">
      <c r="F69" s="187"/>
      <c r="H69" s="188"/>
    </row>
    <row r="70" ht="12.75">
      <c r="F70" s="136"/>
    </row>
    <row r="71" ht="12.75">
      <c r="F71" s="136"/>
    </row>
    <row r="72" ht="12.75">
      <c r="F72" s="136"/>
    </row>
    <row r="73" ht="12.75">
      <c r="F73" s="136"/>
    </row>
    <row r="74" ht="12.75">
      <c r="F74" s="136"/>
    </row>
    <row r="75" ht="12.75">
      <c r="F75" s="136"/>
    </row>
    <row r="76" ht="12.75">
      <c r="F76" s="136"/>
    </row>
    <row r="77" ht="12.75">
      <c r="F77" s="136"/>
    </row>
    <row r="78" ht="12.75">
      <c r="F78" s="136"/>
    </row>
    <row r="79" ht="12.75">
      <c r="F79" s="136"/>
    </row>
    <row r="80" ht="12.75">
      <c r="F80" s="136"/>
    </row>
    <row r="81" ht="12.75">
      <c r="F81" s="136"/>
    </row>
    <row r="82" ht="12.75">
      <c r="F82" s="136"/>
    </row>
    <row r="83" ht="12.75">
      <c r="F83" s="136"/>
    </row>
    <row r="84" ht="12.75">
      <c r="F84" s="136"/>
    </row>
    <row r="85" ht="12.75">
      <c r="F85" s="136"/>
    </row>
    <row r="86" ht="12.75">
      <c r="F86" s="136"/>
    </row>
    <row r="87" ht="12.75">
      <c r="F87" s="136"/>
    </row>
    <row r="88" ht="12.75">
      <c r="F88" s="136"/>
    </row>
    <row r="89" ht="12.75">
      <c r="F89" s="136"/>
    </row>
    <row r="90" ht="12.75">
      <c r="F90" s="136"/>
    </row>
    <row r="91" ht="12.75">
      <c r="F91" s="136"/>
    </row>
  </sheetData>
  <sheetProtection/>
  <printOptions headings="1"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0" r:id="rId1"/>
  <headerFooter alignWithMargins="0">
    <oddHeader>&amp;CJaar 2022</oddHeader>
    <oddFooter>&amp;CJaarrekening college van diakenen&amp;RPagina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01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5.57421875" style="6" customWidth="1"/>
    <col min="2" max="2" width="12.7109375" style="6" customWidth="1"/>
    <col min="3" max="3" width="18.7109375" style="6" customWidth="1"/>
    <col min="4" max="4" width="18.8515625" style="6" customWidth="1"/>
    <col min="5" max="5" width="12.7109375" style="6" customWidth="1"/>
    <col min="6" max="6" width="14.28125" style="6" customWidth="1"/>
    <col min="7" max="16384" width="9.140625" style="6" customWidth="1"/>
  </cols>
  <sheetData>
    <row r="3" spans="2:7" ht="12.75">
      <c r="B3" s="33"/>
      <c r="C3" s="33"/>
      <c r="F3" s="12"/>
      <c r="G3" s="12"/>
    </row>
    <row r="4" spans="2:3" ht="12.75">
      <c r="B4" s="33"/>
      <c r="C4" s="33"/>
    </row>
    <row r="5" spans="1:4" ht="12.75">
      <c r="A5" s="16" t="s">
        <v>104</v>
      </c>
      <c r="B5" s="16"/>
      <c r="C5" s="16"/>
      <c r="D5" s="16"/>
    </row>
    <row r="6" spans="1:4" ht="12.75">
      <c r="A6" s="16"/>
      <c r="B6" s="16"/>
      <c r="C6" s="16"/>
      <c r="D6" s="16"/>
    </row>
    <row r="7" spans="1:4" ht="12.75">
      <c r="A7" s="16" t="s">
        <v>298</v>
      </c>
      <c r="B7" s="16"/>
      <c r="C7" s="16"/>
      <c r="D7" s="16"/>
    </row>
    <row r="9" ht="12.75">
      <c r="A9" s="6" t="s">
        <v>55</v>
      </c>
    </row>
    <row r="10" ht="12.75">
      <c r="A10" s="6" t="s">
        <v>140</v>
      </c>
    </row>
    <row r="11" spans="1:6" ht="12.75">
      <c r="A11" s="13"/>
      <c r="B11" s="13"/>
      <c r="C11" s="13"/>
      <c r="D11" s="13"/>
      <c r="E11" s="13"/>
      <c r="F11" s="13"/>
    </row>
    <row r="12" ht="12.75">
      <c r="B12" s="6" t="s">
        <v>56</v>
      </c>
    </row>
    <row r="13" ht="12.75">
      <c r="A13" s="14" t="s">
        <v>5</v>
      </c>
    </row>
    <row r="14" spans="1:6" ht="12.75">
      <c r="A14" s="6" t="s">
        <v>4</v>
      </c>
      <c r="B14" s="6" t="s">
        <v>80</v>
      </c>
      <c r="C14" s="6" t="s">
        <v>217</v>
      </c>
      <c r="E14" s="6" t="s">
        <v>83</v>
      </c>
      <c r="F14" s="111" t="s">
        <v>219</v>
      </c>
    </row>
    <row r="15" spans="1:6" ht="12.75">
      <c r="A15" s="6" t="s">
        <v>0</v>
      </c>
      <c r="B15" s="6" t="s">
        <v>81</v>
      </c>
      <c r="C15" s="6" t="s">
        <v>218</v>
      </c>
      <c r="E15" s="6" t="s">
        <v>84</v>
      </c>
      <c r="F15" s="6" t="s">
        <v>82</v>
      </c>
    </row>
    <row r="16" ht="12.75">
      <c r="A16" s="14" t="s">
        <v>119</v>
      </c>
    </row>
    <row r="17" spans="1:6" ht="12.75">
      <c r="A17" s="6" t="s">
        <v>4</v>
      </c>
      <c r="B17" s="6" t="s">
        <v>80</v>
      </c>
      <c r="C17" s="6" t="s">
        <v>299</v>
      </c>
      <c r="E17" s="6" t="s">
        <v>83</v>
      </c>
      <c r="F17" s="111" t="s">
        <v>330</v>
      </c>
    </row>
    <row r="18" spans="1:6" ht="12.75">
      <c r="A18" s="6" t="s">
        <v>0</v>
      </c>
      <c r="B18" s="6" t="s">
        <v>81</v>
      </c>
      <c r="C18" s="6" t="s">
        <v>329</v>
      </c>
      <c r="E18" s="6" t="s">
        <v>84</v>
      </c>
      <c r="F18" s="6" t="s">
        <v>82</v>
      </c>
    </row>
    <row r="19" ht="12.75">
      <c r="A19" s="14" t="s">
        <v>216</v>
      </c>
    </row>
    <row r="20" spans="2:6" ht="12.75">
      <c r="B20" s="6" t="s">
        <v>80</v>
      </c>
      <c r="C20" s="6" t="s">
        <v>129</v>
      </c>
      <c r="E20" s="6" t="s">
        <v>83</v>
      </c>
      <c r="F20" s="6" t="s">
        <v>106</v>
      </c>
    </row>
    <row r="21" spans="1:6" ht="12.75">
      <c r="A21" s="6" t="s">
        <v>70</v>
      </c>
      <c r="B21" s="6" t="s">
        <v>81</v>
      </c>
      <c r="C21" s="6" t="s">
        <v>105</v>
      </c>
      <c r="E21" s="6" t="s">
        <v>84</v>
      </c>
      <c r="F21" s="6" t="s">
        <v>82</v>
      </c>
    </row>
    <row r="22" ht="12.75">
      <c r="A22" s="6" t="s">
        <v>25</v>
      </c>
    </row>
    <row r="23" spans="1:6" ht="12.75">
      <c r="A23" s="13"/>
      <c r="B23" s="13"/>
      <c r="C23" s="13"/>
      <c r="D23" s="13"/>
      <c r="E23" s="13"/>
      <c r="F23" s="13"/>
    </row>
    <row r="24" ht="12.75">
      <c r="A24" s="14" t="s">
        <v>107</v>
      </c>
    </row>
    <row r="25" spans="1:6" ht="12.75">
      <c r="A25" s="6" t="s">
        <v>4</v>
      </c>
      <c r="B25" s="6" t="s">
        <v>80</v>
      </c>
      <c r="C25" s="6" t="s">
        <v>326</v>
      </c>
      <c r="E25" s="6" t="s">
        <v>83</v>
      </c>
      <c r="F25" s="6" t="s">
        <v>328</v>
      </c>
    </row>
    <row r="26" spans="1:6" ht="12.75">
      <c r="A26" s="6" t="s">
        <v>0</v>
      </c>
      <c r="B26" s="6" t="s">
        <v>81</v>
      </c>
      <c r="C26" s="6" t="s">
        <v>327</v>
      </c>
      <c r="E26" s="6" t="s">
        <v>84</v>
      </c>
      <c r="F26" s="6" t="s">
        <v>82</v>
      </c>
    </row>
    <row r="28" spans="1:6" ht="12.75">
      <c r="A28" s="13"/>
      <c r="B28" s="13"/>
      <c r="C28" s="13"/>
      <c r="D28" s="13"/>
      <c r="E28" s="13"/>
      <c r="F28" s="13"/>
    </row>
    <row r="29" ht="12.75">
      <c r="A29" s="14" t="s">
        <v>1</v>
      </c>
    </row>
    <row r="30" spans="1:6" ht="12.75">
      <c r="A30" s="6" t="s">
        <v>4</v>
      </c>
      <c r="B30" s="6" t="s">
        <v>80</v>
      </c>
      <c r="C30" s="6" t="s">
        <v>128</v>
      </c>
      <c r="E30" s="6" t="s">
        <v>83</v>
      </c>
      <c r="F30" s="6" t="s">
        <v>106</v>
      </c>
    </row>
    <row r="31" spans="1:6" ht="12.75">
      <c r="A31" s="6" t="s">
        <v>0</v>
      </c>
      <c r="B31" s="6" t="s">
        <v>81</v>
      </c>
      <c r="C31" s="6" t="s">
        <v>105</v>
      </c>
      <c r="E31" s="6" t="s">
        <v>84</v>
      </c>
      <c r="F31" s="6" t="s">
        <v>82</v>
      </c>
    </row>
    <row r="33" spans="1:6" ht="12.75">
      <c r="A33" s="13"/>
      <c r="B33" s="13"/>
      <c r="C33" s="13"/>
      <c r="D33" s="13"/>
      <c r="E33" s="13"/>
      <c r="F33" s="13"/>
    </row>
    <row r="34" spans="1:3" ht="12.75">
      <c r="A34" s="14" t="s">
        <v>2</v>
      </c>
      <c r="B34" s="14"/>
      <c r="C34" s="14"/>
    </row>
    <row r="35" spans="2:6" ht="12.75">
      <c r="B35" s="6" t="s">
        <v>80</v>
      </c>
      <c r="C35" s="6" t="s">
        <v>266</v>
      </c>
      <c r="E35" s="6" t="s">
        <v>83</v>
      </c>
      <c r="F35" s="6" t="s">
        <v>265</v>
      </c>
    </row>
    <row r="36" spans="2:6" ht="12.75">
      <c r="B36" s="6" t="s">
        <v>81</v>
      </c>
      <c r="C36" s="6" t="s">
        <v>264</v>
      </c>
      <c r="E36" s="6" t="s">
        <v>84</v>
      </c>
      <c r="F36" s="6" t="s">
        <v>263</v>
      </c>
    </row>
    <row r="38" spans="2:6" ht="12.75">
      <c r="B38" s="6" t="s">
        <v>80</v>
      </c>
      <c r="C38" s="6" t="s">
        <v>323</v>
      </c>
      <c r="E38" s="6" t="s">
        <v>83</v>
      </c>
      <c r="F38" s="6" t="s">
        <v>325</v>
      </c>
    </row>
    <row r="39" spans="2:6" ht="12.75">
      <c r="B39" s="6" t="s">
        <v>81</v>
      </c>
      <c r="C39" s="6" t="s">
        <v>324</v>
      </c>
      <c r="E39" s="6" t="s">
        <v>84</v>
      </c>
      <c r="F39" s="6" t="s">
        <v>82</v>
      </c>
    </row>
    <row r="40" spans="1:6" ht="12.75">
      <c r="A40" s="13"/>
      <c r="B40" s="13"/>
      <c r="C40" s="13"/>
      <c r="D40" s="13"/>
      <c r="E40" s="13"/>
      <c r="F40" s="13"/>
    </row>
    <row r="41" ht="12.75">
      <c r="A41" s="6" t="s">
        <v>130</v>
      </c>
    </row>
    <row r="42" ht="12.75">
      <c r="A42" s="6" t="s">
        <v>3</v>
      </c>
    </row>
    <row r="43" spans="1:6" ht="12.75">
      <c r="A43" s="13"/>
      <c r="B43" s="13"/>
      <c r="C43" s="13"/>
      <c r="D43" s="13"/>
      <c r="E43" s="13"/>
      <c r="F43" s="13"/>
    </row>
    <row r="48" ht="12.75">
      <c r="A48" s="6" t="s">
        <v>225</v>
      </c>
    </row>
    <row r="51" spans="2:6" ht="12.75">
      <c r="B51" s="33"/>
      <c r="C51" s="33"/>
      <c r="F51" s="12"/>
    </row>
    <row r="55" spans="1:9" ht="13.5">
      <c r="A55" s="141"/>
      <c r="B55" s="141"/>
      <c r="C55" s="141"/>
      <c r="D55" s="141"/>
      <c r="E55" s="141"/>
      <c r="F55" s="142"/>
      <c r="G55" s="141"/>
      <c r="H55" s="141"/>
      <c r="I55" s="141"/>
    </row>
    <row r="56" spans="1:9" ht="13.5">
      <c r="A56" s="141"/>
      <c r="B56" s="141"/>
      <c r="C56" s="141"/>
      <c r="D56" s="141"/>
      <c r="E56" s="141"/>
      <c r="F56" s="143"/>
      <c r="G56" s="144"/>
      <c r="H56" s="141"/>
      <c r="I56" s="141"/>
    </row>
    <row r="57" spans="1:9" ht="12.75">
      <c r="A57" s="141"/>
      <c r="B57" s="141"/>
      <c r="C57" s="141"/>
      <c r="D57" s="141"/>
      <c r="E57" s="141"/>
      <c r="F57" s="219"/>
      <c r="G57" s="219"/>
      <c r="H57" s="145"/>
      <c r="I57" s="145"/>
    </row>
    <row r="58" spans="1:9" ht="12.75">
      <c r="A58" s="141"/>
      <c r="B58" s="141"/>
      <c r="C58" s="141"/>
      <c r="D58" s="141"/>
      <c r="E58" s="141"/>
      <c r="F58" s="219"/>
      <c r="G58" s="219"/>
      <c r="H58" s="145"/>
      <c r="I58" s="145"/>
    </row>
    <row r="59" spans="1:9" ht="12.75">
      <c r="A59" s="141"/>
      <c r="B59" s="141"/>
      <c r="C59" s="141"/>
      <c r="D59" s="141"/>
      <c r="E59" s="141"/>
      <c r="F59" s="219"/>
      <c r="G59" s="219"/>
      <c r="H59" s="145"/>
      <c r="I59" s="145"/>
    </row>
    <row r="60" spans="1:9" ht="12.75">
      <c r="A60" s="141"/>
      <c r="B60" s="141"/>
      <c r="C60" s="141"/>
      <c r="D60" s="141"/>
      <c r="E60" s="141"/>
      <c r="F60" s="146"/>
      <c r="G60" s="147"/>
      <c r="H60" s="145"/>
      <c r="I60" s="145"/>
    </row>
    <row r="61" spans="1:9" ht="12.75">
      <c r="A61" s="141"/>
      <c r="B61" s="141"/>
      <c r="C61" s="141"/>
      <c r="D61" s="141"/>
      <c r="E61" s="141"/>
      <c r="F61" s="146"/>
      <c r="G61" s="147"/>
      <c r="H61" s="145"/>
      <c r="I61" s="145"/>
    </row>
    <row r="62" spans="1:10" ht="12.75">
      <c r="A62" s="148"/>
      <c r="B62" s="141"/>
      <c r="C62" s="141"/>
      <c r="D62" s="141"/>
      <c r="E62" s="141"/>
      <c r="F62" s="146"/>
      <c r="G62" s="147"/>
      <c r="H62" s="145"/>
      <c r="I62" s="145"/>
      <c r="J62" s="149"/>
    </row>
    <row r="63" spans="1:10" ht="12.75">
      <c r="A63" s="148"/>
      <c r="B63" s="141"/>
      <c r="C63" s="141"/>
      <c r="D63" s="141"/>
      <c r="E63" s="141"/>
      <c r="F63" s="146"/>
      <c r="G63" s="147"/>
      <c r="H63" s="145"/>
      <c r="I63" s="145"/>
      <c r="J63" s="16"/>
    </row>
    <row r="64" spans="1:10" ht="12.75">
      <c r="A64" s="148"/>
      <c r="B64" s="141"/>
      <c r="C64" s="141"/>
      <c r="D64" s="141"/>
      <c r="E64" s="141"/>
      <c r="F64" s="146"/>
      <c r="G64" s="147"/>
      <c r="H64" s="145"/>
      <c r="I64" s="145"/>
      <c r="J64" s="16"/>
    </row>
    <row r="65" spans="1:10" ht="12.75">
      <c r="A65" s="148"/>
      <c r="B65" s="141"/>
      <c r="C65" s="141"/>
      <c r="D65" s="220"/>
      <c r="E65" s="220"/>
      <c r="F65" s="146"/>
      <c r="G65" s="147"/>
      <c r="H65" s="145"/>
      <c r="I65" s="145"/>
      <c r="J65" s="16"/>
    </row>
    <row r="66" spans="1:10" ht="12.75">
      <c r="A66" s="148"/>
      <c r="B66" s="141"/>
      <c r="C66" s="141"/>
      <c r="D66" s="141"/>
      <c r="E66" s="141"/>
      <c r="F66" s="146"/>
      <c r="G66" s="147"/>
      <c r="H66" s="145"/>
      <c r="I66" s="145"/>
      <c r="J66" s="16"/>
    </row>
    <row r="67" spans="1:10" ht="12.75">
      <c r="A67" s="148"/>
      <c r="B67" s="141"/>
      <c r="C67" s="141"/>
      <c r="D67" s="141"/>
      <c r="E67" s="141"/>
      <c r="F67" s="146"/>
      <c r="G67" s="147"/>
      <c r="H67" s="145"/>
      <c r="I67" s="145"/>
      <c r="J67" s="16"/>
    </row>
    <row r="68" spans="1:10" s="16" customFormat="1" ht="12.75">
      <c r="A68" s="148"/>
      <c r="B68" s="141"/>
      <c r="C68" s="141"/>
      <c r="D68" s="141"/>
      <c r="E68" s="141"/>
      <c r="F68" s="146"/>
      <c r="G68" s="147"/>
      <c r="H68" s="145"/>
      <c r="I68" s="145"/>
      <c r="J68" s="6"/>
    </row>
    <row r="69" spans="1:8" ht="12.75">
      <c r="A69" s="141"/>
      <c r="B69" s="141"/>
      <c r="C69" s="141"/>
      <c r="D69" s="141"/>
      <c r="E69" s="141"/>
      <c r="F69" s="150"/>
      <c r="G69" s="151"/>
      <c r="H69" s="152"/>
    </row>
    <row r="70" spans="1:9" ht="12.75">
      <c r="A70" s="141"/>
      <c r="B70" s="141"/>
      <c r="C70" s="141"/>
      <c r="D70" s="141"/>
      <c r="E70" s="141"/>
      <c r="F70" s="150"/>
      <c r="G70" s="151"/>
      <c r="H70" s="152"/>
      <c r="I70" s="153"/>
    </row>
    <row r="71" spans="1:9" ht="12.75">
      <c r="A71" s="141"/>
      <c r="B71" s="141"/>
      <c r="C71" s="141"/>
      <c r="D71" s="141"/>
      <c r="E71" s="141"/>
      <c r="F71" s="150"/>
      <c r="G71" s="151"/>
      <c r="H71" s="152"/>
      <c r="I71" s="154"/>
    </row>
    <row r="72" spans="1:9" ht="12.75">
      <c r="A72" s="141"/>
      <c r="B72" s="141"/>
      <c r="C72" s="141"/>
      <c r="D72" s="141"/>
      <c r="E72" s="141"/>
      <c r="F72" s="155"/>
      <c r="G72" s="156"/>
      <c r="H72" s="145"/>
      <c r="I72" s="154"/>
    </row>
    <row r="73" spans="1:8" ht="12.75">
      <c r="A73" s="141"/>
      <c r="B73" s="141"/>
      <c r="C73" s="141"/>
      <c r="D73" s="141"/>
      <c r="E73" s="141"/>
      <c r="F73" s="150"/>
      <c r="G73" s="151"/>
      <c r="H73" s="145"/>
    </row>
    <row r="124" ht="13.5">
      <c r="G124" s="7"/>
    </row>
    <row r="125" ht="13.5">
      <c r="G125" s="7"/>
    </row>
    <row r="126" ht="13.5">
      <c r="G126" s="7"/>
    </row>
    <row r="127" ht="13.5">
      <c r="G127" s="7"/>
    </row>
    <row r="128" ht="13.5">
      <c r="G128" s="7"/>
    </row>
    <row r="129" ht="13.5">
      <c r="G129" s="7"/>
    </row>
    <row r="130" ht="13.5">
      <c r="G130" s="7"/>
    </row>
    <row r="131" ht="13.5">
      <c r="G131" s="7"/>
    </row>
    <row r="132" ht="13.5">
      <c r="G132" s="7"/>
    </row>
    <row r="133" ht="13.5">
      <c r="G133" s="7"/>
    </row>
    <row r="134" ht="13.5">
      <c r="G134" s="7"/>
    </row>
    <row r="135" ht="13.5">
      <c r="G135" s="7"/>
    </row>
    <row r="136" ht="13.5">
      <c r="G136" s="7"/>
    </row>
    <row r="137" ht="13.5">
      <c r="G137" s="7"/>
    </row>
    <row r="138" ht="13.5">
      <c r="G138" s="7"/>
    </row>
    <row r="139" ht="13.5">
      <c r="G139" s="7"/>
    </row>
    <row r="140" ht="13.5">
      <c r="G140" s="7"/>
    </row>
    <row r="141" ht="13.5">
      <c r="G141" s="7"/>
    </row>
    <row r="142" ht="13.5">
      <c r="G142" s="7"/>
    </row>
    <row r="143" ht="13.5">
      <c r="G143" s="7"/>
    </row>
    <row r="144" ht="13.5">
      <c r="G144" s="7"/>
    </row>
    <row r="145" ht="13.5">
      <c r="G145" s="7"/>
    </row>
    <row r="146" ht="13.5">
      <c r="G146" s="7"/>
    </row>
    <row r="147" ht="13.5">
      <c r="G147" s="7"/>
    </row>
    <row r="148" ht="13.5">
      <c r="G148" s="7"/>
    </row>
    <row r="149" ht="13.5">
      <c r="G149" s="7"/>
    </row>
    <row r="150" ht="13.5">
      <c r="G150" s="7"/>
    </row>
    <row r="151" ht="13.5">
      <c r="G151" s="7"/>
    </row>
    <row r="152" ht="13.5">
      <c r="G152" s="7"/>
    </row>
    <row r="153" ht="13.5">
      <c r="G153" s="7"/>
    </row>
    <row r="154" ht="13.5">
      <c r="G154" s="7"/>
    </row>
    <row r="155" ht="13.5">
      <c r="G155" s="7"/>
    </row>
    <row r="156" ht="13.5">
      <c r="G156" s="7"/>
    </row>
    <row r="157" ht="13.5">
      <c r="G157" s="7"/>
    </row>
    <row r="158" ht="13.5">
      <c r="G158" s="7"/>
    </row>
    <row r="159" ht="13.5">
      <c r="G159" s="7"/>
    </row>
    <row r="160" ht="13.5">
      <c r="G160" s="7"/>
    </row>
    <row r="161" ht="13.5">
      <c r="G161" s="7"/>
    </row>
    <row r="162" ht="13.5">
      <c r="G162" s="7"/>
    </row>
    <row r="163" ht="13.5">
      <c r="G163" s="7"/>
    </row>
    <row r="164" ht="13.5">
      <c r="G164" s="7"/>
    </row>
    <row r="165" ht="13.5">
      <c r="G165" s="7"/>
    </row>
    <row r="166" ht="13.5">
      <c r="G166" s="7"/>
    </row>
    <row r="167" ht="13.5">
      <c r="G167" s="7"/>
    </row>
    <row r="168" ht="13.5">
      <c r="G168" s="7"/>
    </row>
    <row r="171" spans="1:7" ht="13.5">
      <c r="A171" s="7"/>
      <c r="B171" s="7"/>
      <c r="C171" s="7"/>
      <c r="D171" s="7"/>
      <c r="E171" s="7"/>
      <c r="F171" s="7"/>
      <c r="G171" s="7"/>
    </row>
    <row r="172" spans="1:7" ht="13.5">
      <c r="A172" s="7"/>
      <c r="B172" s="7"/>
      <c r="C172" s="7"/>
      <c r="D172" s="7"/>
      <c r="E172" s="7"/>
      <c r="F172" s="7"/>
      <c r="G172" s="7"/>
    </row>
    <row r="173" spans="1:7" ht="13.5">
      <c r="A173" s="7"/>
      <c r="B173" s="7"/>
      <c r="C173" s="7"/>
      <c r="D173" s="7"/>
      <c r="E173" s="7"/>
      <c r="F173" s="7"/>
      <c r="G173" s="7"/>
    </row>
    <row r="174" spans="1:7" ht="13.5">
      <c r="A174" s="7"/>
      <c r="B174" s="7"/>
      <c r="C174" s="7"/>
      <c r="D174" s="7"/>
      <c r="E174" s="7"/>
      <c r="F174" s="7"/>
      <c r="G174" s="7"/>
    </row>
    <row r="175" spans="1:7" ht="13.5">
      <c r="A175" s="7"/>
      <c r="B175" s="7"/>
      <c r="C175" s="7"/>
      <c r="D175" s="7"/>
      <c r="E175" s="7"/>
      <c r="F175" s="7"/>
      <c r="G175" s="7"/>
    </row>
    <row r="176" spans="1:7" ht="13.5">
      <c r="A176" s="7"/>
      <c r="B176" s="7"/>
      <c r="C176" s="7"/>
      <c r="D176" s="7"/>
      <c r="E176" s="7"/>
      <c r="F176" s="7"/>
      <c r="G176" s="7"/>
    </row>
    <row r="177" spans="1:7" ht="13.5">
      <c r="A177" s="7"/>
      <c r="B177" s="7"/>
      <c r="C177" s="7"/>
      <c r="D177" s="7"/>
      <c r="E177" s="7"/>
      <c r="F177" s="7"/>
      <c r="G177" s="7"/>
    </row>
    <row r="178" spans="1:7" ht="13.5">
      <c r="A178" s="7"/>
      <c r="B178" s="7"/>
      <c r="C178" s="7"/>
      <c r="D178" s="7"/>
      <c r="E178" s="7"/>
      <c r="F178" s="7"/>
      <c r="G178" s="7"/>
    </row>
    <row r="179" spans="1:7" ht="13.5">
      <c r="A179" s="7"/>
      <c r="B179" s="7"/>
      <c r="C179" s="7"/>
      <c r="D179" s="7"/>
      <c r="E179" s="7"/>
      <c r="F179" s="7"/>
      <c r="G179" s="7"/>
    </row>
    <row r="180" spans="1:7" ht="13.5">
      <c r="A180" s="7"/>
      <c r="B180" s="7"/>
      <c r="C180" s="7"/>
      <c r="D180" s="7"/>
      <c r="E180" s="7"/>
      <c r="F180" s="7"/>
      <c r="G180" s="7"/>
    </row>
    <row r="181" spans="1:7" ht="13.5">
      <c r="A181" s="7"/>
      <c r="B181" s="7"/>
      <c r="C181" s="7"/>
      <c r="D181" s="7"/>
      <c r="E181" s="7"/>
      <c r="F181" s="7"/>
      <c r="G181" s="7"/>
    </row>
    <row r="182" spans="1:7" ht="13.5">
      <c r="A182" s="7"/>
      <c r="B182" s="7"/>
      <c r="C182" s="7"/>
      <c r="D182" s="7"/>
      <c r="E182" s="7"/>
      <c r="F182" s="7"/>
      <c r="G182" s="7"/>
    </row>
    <row r="183" spans="1:7" ht="13.5">
      <c r="A183" s="7"/>
      <c r="B183" s="7"/>
      <c r="C183" s="7"/>
      <c r="D183" s="7"/>
      <c r="E183" s="7"/>
      <c r="F183" s="7"/>
      <c r="G183" s="7"/>
    </row>
    <row r="184" spans="1:7" ht="13.5">
      <c r="A184" s="7"/>
      <c r="B184" s="7"/>
      <c r="C184" s="7"/>
      <c r="D184" s="7"/>
      <c r="E184" s="7"/>
      <c r="F184" s="7"/>
      <c r="G184" s="7"/>
    </row>
    <row r="185" spans="1:7" ht="13.5">
      <c r="A185" s="7"/>
      <c r="B185" s="7"/>
      <c r="C185" s="7"/>
      <c r="D185" s="7"/>
      <c r="E185" s="7"/>
      <c r="F185" s="7"/>
      <c r="G185" s="7"/>
    </row>
    <row r="186" spans="1:7" ht="13.5">
      <c r="A186" s="7"/>
      <c r="B186" s="7"/>
      <c r="C186" s="7"/>
      <c r="D186" s="7"/>
      <c r="E186" s="7"/>
      <c r="F186" s="7"/>
      <c r="G186" s="7"/>
    </row>
    <row r="187" spans="1:7" ht="13.5">
      <c r="A187" s="7"/>
      <c r="B187" s="7"/>
      <c r="C187" s="7"/>
      <c r="D187" s="7"/>
      <c r="E187" s="7"/>
      <c r="F187" s="7"/>
      <c r="G187" s="7"/>
    </row>
    <row r="188" spans="1:7" ht="13.5">
      <c r="A188" s="7"/>
      <c r="B188" s="7"/>
      <c r="C188" s="7"/>
      <c r="D188" s="7"/>
      <c r="E188" s="7"/>
      <c r="F188" s="7"/>
      <c r="G188" s="7"/>
    </row>
    <row r="189" spans="1:7" ht="13.5">
      <c r="A189" s="7"/>
      <c r="B189" s="7"/>
      <c r="C189" s="7"/>
      <c r="D189" s="7"/>
      <c r="E189" s="7"/>
      <c r="F189" s="7"/>
      <c r="G189" s="7"/>
    </row>
    <row r="190" spans="1:7" ht="13.5">
      <c r="A190" s="7"/>
      <c r="B190" s="7"/>
      <c r="C190" s="7"/>
      <c r="D190" s="7"/>
      <c r="E190" s="7"/>
      <c r="F190" s="7"/>
      <c r="G190" s="7"/>
    </row>
    <row r="191" spans="1:7" ht="13.5">
      <c r="A191" s="7"/>
      <c r="B191" s="7"/>
      <c r="C191" s="7"/>
      <c r="D191" s="7"/>
      <c r="E191" s="7"/>
      <c r="F191" s="7"/>
      <c r="G191" s="7"/>
    </row>
    <row r="192" spans="1:7" ht="13.5">
      <c r="A192" s="7"/>
      <c r="B192" s="7"/>
      <c r="C192" s="7"/>
      <c r="D192" s="7"/>
      <c r="E192" s="7"/>
      <c r="F192" s="7"/>
      <c r="G192" s="7"/>
    </row>
    <row r="193" spans="1:7" ht="13.5">
      <c r="A193" s="7"/>
      <c r="B193" s="7"/>
      <c r="C193" s="7"/>
      <c r="D193" s="7"/>
      <c r="E193" s="7"/>
      <c r="F193" s="7"/>
      <c r="G193" s="7"/>
    </row>
    <row r="194" spans="1:7" ht="13.5">
      <c r="A194" s="7"/>
      <c r="B194" s="7"/>
      <c r="C194" s="7"/>
      <c r="D194" s="7"/>
      <c r="E194" s="7"/>
      <c r="F194" s="7"/>
      <c r="G194" s="7"/>
    </row>
    <row r="195" spans="1:7" ht="13.5">
      <c r="A195" s="7"/>
      <c r="B195" s="7"/>
      <c r="C195" s="7"/>
      <c r="D195" s="7"/>
      <c r="E195" s="7"/>
      <c r="F195" s="7"/>
      <c r="G195" s="7"/>
    </row>
    <row r="196" spans="1:7" ht="13.5">
      <c r="A196" s="7"/>
      <c r="B196" s="7"/>
      <c r="C196" s="7"/>
      <c r="D196" s="7"/>
      <c r="E196" s="7"/>
      <c r="F196" s="7"/>
      <c r="G196" s="7"/>
    </row>
    <row r="197" spans="1:7" ht="13.5">
      <c r="A197" s="7"/>
      <c r="B197" s="7"/>
      <c r="C197" s="7"/>
      <c r="D197" s="7"/>
      <c r="E197" s="7"/>
      <c r="F197" s="7"/>
      <c r="G197" s="7"/>
    </row>
    <row r="198" spans="1:7" ht="13.5">
      <c r="A198" s="7"/>
      <c r="B198" s="7"/>
      <c r="C198" s="7"/>
      <c r="D198" s="7"/>
      <c r="E198" s="7"/>
      <c r="F198" s="7"/>
      <c r="G198" s="7"/>
    </row>
    <row r="199" spans="1:7" ht="13.5">
      <c r="A199" s="7"/>
      <c r="B199" s="7"/>
      <c r="C199" s="7"/>
      <c r="D199" s="7"/>
      <c r="E199" s="7"/>
      <c r="F199" s="7"/>
      <c r="G199" s="7"/>
    </row>
    <row r="200" spans="1:7" ht="13.5">
      <c r="A200" s="7"/>
      <c r="B200" s="7"/>
      <c r="C200" s="7"/>
      <c r="D200" s="7"/>
      <c r="E200" s="7"/>
      <c r="F200" s="7"/>
      <c r="G200" s="7"/>
    </row>
    <row r="201" spans="1:7" ht="13.5">
      <c r="A201" s="7"/>
      <c r="B201" s="7"/>
      <c r="C201" s="7"/>
      <c r="D201" s="7"/>
      <c r="E201" s="7"/>
      <c r="F201" s="7"/>
      <c r="G201" s="7"/>
    </row>
  </sheetData>
  <sheetProtection/>
  <mergeCells count="4">
    <mergeCell ref="F57:G57"/>
    <mergeCell ref="F58:G58"/>
    <mergeCell ref="F59:G59"/>
    <mergeCell ref="D65:E65"/>
  </mergeCells>
  <printOptions/>
  <pageMargins left="0.7874015748031497" right="0.984251968503937" top="0.984251968503937" bottom="0.984251968503937" header="0.5118110236220472" footer="0.5118110236220472"/>
  <pageSetup fitToHeight="1" fitToWidth="1" horizontalDpi="600" verticalDpi="600" orientation="portrait" paperSize="9" scale="82" r:id="rId1"/>
  <headerFooter alignWithMargins="0">
    <oddHeader>&amp;CJaar 2022</oddHeader>
    <oddFooter>&amp;CJaarrekening college van diakenen&amp;RPagina 1</oddFooter>
  </headerFooter>
  <rowBreaks count="2" manualBreakCount="2">
    <brk id="2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4:F36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4" width="9.140625" style="6" customWidth="1"/>
    <col min="5" max="5" width="20.421875" style="6" customWidth="1"/>
    <col min="6" max="6" width="9.140625" style="6" customWidth="1"/>
    <col min="7" max="7" width="16.00390625" style="6" customWidth="1"/>
    <col min="8" max="16384" width="9.140625" style="6" customWidth="1"/>
  </cols>
  <sheetData>
    <row r="4" spans="2:5" ht="13.5">
      <c r="B4" s="16" t="s">
        <v>226</v>
      </c>
      <c r="C4" s="16"/>
      <c r="D4" s="16"/>
      <c r="E4" s="6" t="s">
        <v>322</v>
      </c>
    </row>
    <row r="6" spans="2:6" ht="13.5">
      <c r="B6" s="6" t="s">
        <v>228</v>
      </c>
      <c r="F6" s="6">
        <v>2</v>
      </c>
    </row>
    <row r="7" spans="2:6" ht="13.5">
      <c r="B7" s="6" t="s">
        <v>248</v>
      </c>
      <c r="F7" s="6">
        <v>2</v>
      </c>
    </row>
    <row r="8" spans="3:6" ht="13.5">
      <c r="C8" s="6" t="s">
        <v>331</v>
      </c>
      <c r="F8" s="6">
        <v>0.7</v>
      </c>
    </row>
    <row r="9" spans="2:6" ht="13.5">
      <c r="B9" s="6" t="s">
        <v>246</v>
      </c>
      <c r="F9" s="6">
        <v>2</v>
      </c>
    </row>
    <row r="10" spans="2:6" ht="13.5">
      <c r="B10" s="6" t="s">
        <v>247</v>
      </c>
      <c r="F10" s="6">
        <v>0</v>
      </c>
    </row>
    <row r="11" spans="2:6" ht="13.5">
      <c r="B11" s="6" t="s">
        <v>229</v>
      </c>
      <c r="F11" s="6">
        <v>0</v>
      </c>
    </row>
    <row r="12" spans="2:6" ht="13.5">
      <c r="B12" s="6" t="s">
        <v>230</v>
      </c>
      <c r="F12" s="6">
        <v>1.5</v>
      </c>
    </row>
    <row r="14" spans="2:6" ht="13.5">
      <c r="B14" s="6" t="s">
        <v>231</v>
      </c>
      <c r="F14" s="6">
        <v>0</v>
      </c>
    </row>
    <row r="15" spans="2:6" ht="13.5">
      <c r="B15" s="6" t="s">
        <v>232</v>
      </c>
      <c r="F15" s="6">
        <v>0</v>
      </c>
    </row>
    <row r="16" spans="2:6" ht="13.5">
      <c r="B16" s="6" t="s">
        <v>233</v>
      </c>
      <c r="F16" s="6">
        <v>0</v>
      </c>
    </row>
    <row r="17" spans="2:6" ht="13.5">
      <c r="B17" s="6" t="s">
        <v>234</v>
      </c>
      <c r="F17" s="6">
        <v>0</v>
      </c>
    </row>
    <row r="19" spans="2:6" ht="13.5">
      <c r="B19" s="6" t="s">
        <v>235</v>
      </c>
      <c r="F19" s="6">
        <v>2</v>
      </c>
    </row>
    <row r="20" spans="2:6" ht="13.5">
      <c r="B20" s="6" t="s">
        <v>238</v>
      </c>
      <c r="F20" s="6">
        <v>0</v>
      </c>
    </row>
    <row r="21" spans="2:6" ht="13.5">
      <c r="B21" s="6" t="s">
        <v>236</v>
      </c>
      <c r="F21" s="6">
        <v>6</v>
      </c>
    </row>
    <row r="22" spans="2:6" ht="13.5">
      <c r="B22" s="6" t="s">
        <v>238</v>
      </c>
      <c r="F22" s="6">
        <v>1</v>
      </c>
    </row>
    <row r="23" ht="13.5">
      <c r="B23" s="6" t="s">
        <v>237</v>
      </c>
    </row>
    <row r="24" ht="13.5">
      <c r="B24" s="6" t="s">
        <v>238</v>
      </c>
    </row>
    <row r="26" spans="2:6" ht="13.5">
      <c r="B26" s="6" t="s">
        <v>239</v>
      </c>
      <c r="F26" s="6">
        <v>10</v>
      </c>
    </row>
    <row r="27" spans="2:6" ht="13.5">
      <c r="B27" s="6" t="s">
        <v>238</v>
      </c>
      <c r="F27" s="6">
        <v>4</v>
      </c>
    </row>
    <row r="28" spans="2:6" ht="13.5">
      <c r="B28" s="6" t="s">
        <v>240</v>
      </c>
      <c r="F28" s="6">
        <v>1</v>
      </c>
    </row>
    <row r="29" spans="2:6" ht="13.5">
      <c r="B29" s="6" t="s">
        <v>238</v>
      </c>
      <c r="F29" s="6">
        <v>0</v>
      </c>
    </row>
    <row r="31" spans="2:6" ht="13.5">
      <c r="B31" s="6" t="s">
        <v>241</v>
      </c>
      <c r="F31" s="6">
        <v>792</v>
      </c>
    </row>
    <row r="32" spans="2:6" ht="13.5">
      <c r="B32" s="6" t="s">
        <v>242</v>
      </c>
      <c r="F32" s="6">
        <v>672</v>
      </c>
    </row>
    <row r="33" spans="2:6" ht="13.5">
      <c r="B33" s="6" t="s">
        <v>243</v>
      </c>
      <c r="F33" s="6">
        <v>1464</v>
      </c>
    </row>
    <row r="34" spans="2:6" ht="13.5">
      <c r="B34" s="6" t="s">
        <v>244</v>
      </c>
      <c r="F34" s="6">
        <v>1040</v>
      </c>
    </row>
    <row r="36" spans="2:6" ht="13.5">
      <c r="B36" s="6" t="s">
        <v>245</v>
      </c>
      <c r="F36" s="157" t="s">
        <v>227</v>
      </c>
    </row>
  </sheetData>
  <sheetProtection/>
  <hyperlinks>
    <hyperlink ref="F36" r:id="rId1" display="www.pkndebilt.nlnode/4"/>
  </hyperlinks>
  <printOptions/>
  <pageMargins left="0.7" right="0.7" top="0.75" bottom="0.75" header="0.3" footer="0.3"/>
  <pageSetup horizontalDpi="600" verticalDpi="600" orientation="portrait" paperSize="9" r:id="rId2"/>
  <headerFooter>
    <oddHeader>&amp;Cjaar 2022</oddHeader>
    <oddFooter>&amp;CJaarrekening college van diakenen&amp;RBlad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57"/>
  <sheetViews>
    <sheetView zoomScalePageLayoutView="0" workbookViewId="0" topLeftCell="A16">
      <selection activeCell="E51" sqref="E51"/>
    </sheetView>
  </sheetViews>
  <sheetFormatPr defaultColWidth="9.140625" defaultRowHeight="12.75"/>
  <cols>
    <col min="1" max="3" width="9.140625" style="6" customWidth="1"/>
    <col min="4" max="4" width="10.28125" style="6" bestFit="1" customWidth="1"/>
    <col min="5" max="5" width="11.28125" style="6" customWidth="1"/>
    <col min="6" max="6" width="11.8515625" style="6" customWidth="1"/>
    <col min="7" max="7" width="12.421875" style="6" customWidth="1"/>
    <col min="8" max="8" width="9.140625" style="6" customWidth="1"/>
    <col min="9" max="9" width="11.57421875" style="6" customWidth="1"/>
    <col min="10" max="16384" width="9.140625" style="6" customWidth="1"/>
  </cols>
  <sheetData>
    <row r="3" spans="1:9" ht="16.5">
      <c r="A3" s="17" t="s">
        <v>8</v>
      </c>
      <c r="B3" s="18"/>
      <c r="C3" s="18"/>
      <c r="D3" s="18"/>
      <c r="E3" s="18"/>
      <c r="F3" s="18"/>
      <c r="G3" s="18"/>
      <c r="H3" s="18"/>
      <c r="I3" s="18"/>
    </row>
    <row r="4" spans="1:5" ht="11.25" customHeight="1">
      <c r="A4" s="17"/>
      <c r="B4" s="7"/>
      <c r="C4" s="7"/>
      <c r="D4" s="7"/>
      <c r="E4" s="7"/>
    </row>
    <row r="5" ht="12.75">
      <c r="A5" s="23" t="s">
        <v>300</v>
      </c>
    </row>
    <row r="6" spans="1:5" ht="12.75">
      <c r="A6" s="21" t="s">
        <v>301</v>
      </c>
      <c r="B6" s="2"/>
      <c r="C6" s="2"/>
      <c r="D6" s="2"/>
      <c r="E6" s="2"/>
    </row>
    <row r="7" spans="1:5" ht="12.75">
      <c r="A7" s="21" t="s">
        <v>314</v>
      </c>
      <c r="B7" s="2"/>
      <c r="C7" s="2"/>
      <c r="D7" s="2"/>
      <c r="E7" s="2"/>
    </row>
    <row r="8" spans="1:5" ht="12.75">
      <c r="A8" s="21"/>
      <c r="B8" s="2"/>
      <c r="C8" s="2"/>
      <c r="D8" s="2"/>
      <c r="E8" s="2"/>
    </row>
    <row r="9" spans="1:5" ht="12.75">
      <c r="A9" s="21"/>
      <c r="B9" s="2"/>
      <c r="C9" s="2"/>
      <c r="D9" s="2"/>
      <c r="E9" s="2"/>
    </row>
    <row r="10" spans="1:5" ht="12.75">
      <c r="A10" s="21" t="s">
        <v>313</v>
      </c>
      <c r="B10" s="2"/>
      <c r="C10" s="2"/>
      <c r="D10" s="2"/>
      <c r="E10" s="2"/>
    </row>
    <row r="11" spans="1:5" ht="12.75">
      <c r="A11" s="21"/>
      <c r="B11" s="2"/>
      <c r="C11" s="2"/>
      <c r="D11" s="2"/>
      <c r="E11" s="2"/>
    </row>
    <row r="12" spans="1:8" ht="12.75">
      <c r="A12" s="21"/>
      <c r="B12" s="2"/>
      <c r="E12" s="12" t="s">
        <v>150</v>
      </c>
      <c r="F12" s="12" t="s">
        <v>151</v>
      </c>
      <c r="G12" s="12" t="s">
        <v>152</v>
      </c>
      <c r="H12" s="12"/>
    </row>
    <row r="13" spans="1:8" ht="12.75">
      <c r="A13" s="21"/>
      <c r="B13" s="2"/>
      <c r="E13" s="2" t="s">
        <v>162</v>
      </c>
      <c r="F13" s="2" t="s">
        <v>162</v>
      </c>
      <c r="G13" s="2" t="s">
        <v>162</v>
      </c>
      <c r="H13" s="2"/>
    </row>
    <row r="14" spans="1:7" ht="12.75">
      <c r="A14" s="21"/>
      <c r="B14" s="21" t="s">
        <v>157</v>
      </c>
      <c r="E14" s="22">
        <f>'Blad 6'!D8</f>
        <v>11600</v>
      </c>
      <c r="F14" s="22">
        <f>'Blad 6'!F8</f>
        <v>11435.56</v>
      </c>
      <c r="G14" s="102">
        <f aca="true" t="shared" si="0" ref="G14:G23">F14-E14</f>
        <v>-164.4400000000005</v>
      </c>
    </row>
    <row r="15" spans="1:7" ht="12.75">
      <c r="A15" s="21"/>
      <c r="B15" s="21" t="s">
        <v>283</v>
      </c>
      <c r="E15" s="22">
        <v>0</v>
      </c>
      <c r="F15" s="22">
        <f>'Blad 7'!E9</f>
        <v>2790</v>
      </c>
      <c r="G15" s="102">
        <f t="shared" si="0"/>
        <v>2790</v>
      </c>
    </row>
    <row r="16" spans="2:7" ht="12.75">
      <c r="B16" s="6" t="s">
        <v>153</v>
      </c>
      <c r="E16" s="22">
        <f>'Blad 6'!D9</f>
        <v>10300</v>
      </c>
      <c r="F16" s="22">
        <f>'Blad 6'!F9</f>
        <v>10176.45</v>
      </c>
      <c r="G16" s="102">
        <f t="shared" si="0"/>
        <v>-123.54999999999927</v>
      </c>
    </row>
    <row r="17" spans="1:7" ht="12.75">
      <c r="A17" s="21"/>
      <c r="B17" s="6" t="s">
        <v>170</v>
      </c>
      <c r="E17" s="22">
        <f>'Blad 6'!D11+'Blad 6'!D10</f>
        <v>34200</v>
      </c>
      <c r="F17" s="22">
        <f>'Blad 6'!F10+'Blad 6'!F11</f>
        <v>41666.1</v>
      </c>
      <c r="G17" s="102">
        <f t="shared" si="0"/>
        <v>7466.0999999999985</v>
      </c>
    </row>
    <row r="18" spans="1:7" ht="12.75">
      <c r="A18" s="21"/>
      <c r="B18" s="6" t="s">
        <v>188</v>
      </c>
      <c r="E18" s="22">
        <f>'Blad 6'!D18</f>
        <v>900</v>
      </c>
      <c r="F18" s="22">
        <f>'Blad 6'!F18</f>
        <v>1162.8600000000001</v>
      </c>
      <c r="G18" s="102">
        <f t="shared" si="0"/>
        <v>262.8600000000001</v>
      </c>
    </row>
    <row r="19" spans="1:7" ht="12.75">
      <c r="A19" s="24"/>
      <c r="B19" s="21" t="s">
        <v>22</v>
      </c>
      <c r="E19" s="22">
        <f>'Blad 6'!D20+'Blad 6'!D21</f>
        <v>400</v>
      </c>
      <c r="F19" s="22">
        <f>'Blad 6'!F20+'Blad 6'!F21</f>
        <v>905.18</v>
      </c>
      <c r="G19" s="102">
        <f t="shared" si="0"/>
        <v>505.17999999999995</v>
      </c>
    </row>
    <row r="20" spans="1:8" ht="12.75">
      <c r="A20" s="24"/>
      <c r="B20" s="21" t="s">
        <v>154</v>
      </c>
      <c r="E20" s="22">
        <f>'Blad 6'!D19</f>
        <v>2500</v>
      </c>
      <c r="F20" s="22">
        <f>'Blad 6'!F19</f>
        <v>2479.1499999999996</v>
      </c>
      <c r="G20" s="102">
        <f t="shared" si="0"/>
        <v>-20.850000000000364</v>
      </c>
      <c r="H20" s="22"/>
    </row>
    <row r="21" spans="1:8" ht="12.75">
      <c r="A21" s="24"/>
      <c r="B21" s="6" t="s">
        <v>155</v>
      </c>
      <c r="E21" s="22">
        <f>'Blad 6'!D22</f>
        <v>24000</v>
      </c>
      <c r="F21" s="22">
        <f>'Blad 6'!F22</f>
        <v>21897.510000000002</v>
      </c>
      <c r="G21" s="102">
        <f t="shared" si="0"/>
        <v>-2102.489999999998</v>
      </c>
      <c r="H21" s="22"/>
    </row>
    <row r="22" spans="1:8" ht="12.75">
      <c r="A22" s="24"/>
      <c r="B22" s="6" t="s">
        <v>179</v>
      </c>
      <c r="D22" s="2"/>
      <c r="E22" s="22">
        <f>'Blad 6'!D23</f>
        <v>47000</v>
      </c>
      <c r="F22" s="22">
        <f>'Blad 6'!F23</f>
        <v>29073.739999999998</v>
      </c>
      <c r="G22" s="102">
        <f t="shared" si="0"/>
        <v>-17926.260000000002</v>
      </c>
      <c r="H22" s="22"/>
    </row>
    <row r="23" spans="1:8" ht="12.75">
      <c r="A23" s="24"/>
      <c r="B23" s="6" t="s">
        <v>180</v>
      </c>
      <c r="D23" s="2"/>
      <c r="E23" s="22">
        <f>'Blad 6'!D24</f>
        <v>46300</v>
      </c>
      <c r="F23" s="22">
        <f>'Blad 6'!F24</f>
        <v>72249.04999999999</v>
      </c>
      <c r="G23" s="102">
        <f t="shared" si="0"/>
        <v>25949.04999999999</v>
      </c>
      <c r="H23" s="22"/>
    </row>
    <row r="24" spans="1:10" ht="13.5" thickBot="1">
      <c r="A24" s="24"/>
      <c r="B24" s="6" t="s">
        <v>156</v>
      </c>
      <c r="D24" s="2"/>
      <c r="E24" s="103">
        <f>SUM(E14:E17)-SUM(E18:E23)</f>
        <v>-65000</v>
      </c>
      <c r="F24" s="103">
        <f>SUM(F14:F17)-SUM(F18:F23)</f>
        <v>-61699.37999999999</v>
      </c>
      <c r="G24" s="103">
        <f>SUM(G14:G17)-SUM(G18:G23)</f>
        <v>3300.6200000000117</v>
      </c>
      <c r="H24" s="104"/>
      <c r="J24" s="102"/>
    </row>
    <row r="25" spans="1:10" ht="13.5" thickTop="1">
      <c r="A25" s="24"/>
      <c r="D25" s="2"/>
      <c r="E25" s="104"/>
      <c r="F25" s="104"/>
      <c r="G25" s="104"/>
      <c r="H25" s="104"/>
      <c r="J25" s="102"/>
    </row>
    <row r="26" spans="1:10" ht="12.75">
      <c r="A26" s="24"/>
      <c r="B26" s="6" t="s">
        <v>284</v>
      </c>
      <c r="D26" s="2"/>
      <c r="E26" s="104"/>
      <c r="F26" s="104"/>
      <c r="G26" s="104"/>
      <c r="H26" s="104"/>
      <c r="J26" s="102"/>
    </row>
    <row r="27" spans="1:10" ht="12.75">
      <c r="A27" s="24"/>
      <c r="B27" s="6" t="s">
        <v>285</v>
      </c>
      <c r="D27" s="2"/>
      <c r="E27" s="104"/>
      <c r="F27" s="104">
        <f>F15</f>
        <v>2790</v>
      </c>
      <c r="G27" s="104"/>
      <c r="H27" s="104"/>
      <c r="J27" s="102"/>
    </row>
    <row r="28" spans="1:10" ht="12.75">
      <c r="A28" s="24"/>
      <c r="D28" s="2"/>
      <c r="E28" s="104"/>
      <c r="F28" s="163"/>
      <c r="G28" s="104"/>
      <c r="H28" s="104"/>
      <c r="J28" s="102"/>
    </row>
    <row r="29" spans="1:6" ht="12.75">
      <c r="A29" s="15"/>
      <c r="B29" s="6" t="s">
        <v>286</v>
      </c>
      <c r="F29" s="102">
        <f>F24-F27</f>
        <v>-64489.37999999999</v>
      </c>
    </row>
    <row r="30" spans="1:6" ht="12.75">
      <c r="A30" s="15"/>
      <c r="F30" s="102"/>
    </row>
    <row r="31" spans="1:4" ht="12.75">
      <c r="A31" s="25" t="s">
        <v>120</v>
      </c>
      <c r="B31" s="95"/>
      <c r="C31" s="95"/>
      <c r="D31" s="95"/>
    </row>
    <row r="32" ht="12.75">
      <c r="A32" s="15" t="s">
        <v>315</v>
      </c>
    </row>
    <row r="33" ht="12.75">
      <c r="A33" s="15" t="s">
        <v>316</v>
      </c>
    </row>
    <row r="34" ht="12.75">
      <c r="A34" s="15" t="s">
        <v>317</v>
      </c>
    </row>
    <row r="35" ht="12.75">
      <c r="A35" s="15" t="s">
        <v>320</v>
      </c>
    </row>
    <row r="36" ht="12.75">
      <c r="A36" s="15" t="s">
        <v>256</v>
      </c>
    </row>
    <row r="37" ht="12.75">
      <c r="A37" s="15"/>
    </row>
    <row r="38" ht="12.75">
      <c r="A38" s="15" t="s">
        <v>311</v>
      </c>
    </row>
    <row r="39" ht="12.75">
      <c r="A39" s="15" t="s">
        <v>321</v>
      </c>
    </row>
    <row r="40" ht="12.75">
      <c r="A40" s="15" t="s">
        <v>318</v>
      </c>
    </row>
    <row r="41" spans="1:12" ht="12.75">
      <c r="A41" s="6" t="s">
        <v>259</v>
      </c>
      <c r="L41" s="15"/>
    </row>
    <row r="42" spans="1:12" ht="12.75">
      <c r="A42" s="15"/>
      <c r="L42" s="15"/>
    </row>
    <row r="43" spans="1:12" ht="12.75" customHeight="1">
      <c r="A43" s="25" t="s">
        <v>96</v>
      </c>
      <c r="L43" s="15"/>
    </row>
    <row r="44" spans="1:12" ht="12.75">
      <c r="A44" s="15"/>
      <c r="B44" s="21"/>
      <c r="C44" s="26"/>
      <c r="D44" s="12" t="s">
        <v>262</v>
      </c>
      <c r="E44" s="12" t="s">
        <v>262</v>
      </c>
      <c r="F44" s="12" t="s">
        <v>262</v>
      </c>
      <c r="G44" s="12" t="s">
        <v>262</v>
      </c>
      <c r="J44" s="27"/>
      <c r="K44" s="27"/>
      <c r="L44" s="15"/>
    </row>
    <row r="45" spans="1:12" ht="12.75">
      <c r="A45" s="21"/>
      <c r="B45" s="21"/>
      <c r="C45" s="26" t="s">
        <v>163</v>
      </c>
      <c r="D45" s="159">
        <v>2022</v>
      </c>
      <c r="E45" s="159">
        <v>2021</v>
      </c>
      <c r="F45" s="159">
        <v>2020</v>
      </c>
      <c r="G45" s="159">
        <v>2019</v>
      </c>
      <c r="H45" s="27"/>
      <c r="I45" s="27"/>
      <c r="J45" s="28"/>
      <c r="K45" s="28"/>
      <c r="L45" s="28"/>
    </row>
    <row r="46" spans="1:12" ht="12.75">
      <c r="A46" s="21" t="s">
        <v>97</v>
      </c>
      <c r="B46" s="21"/>
      <c r="C46" s="26"/>
      <c r="D46" s="114">
        <f>'Blad 5'!C15</f>
        <v>1193049.37</v>
      </c>
      <c r="E46" s="114">
        <f>'[1]Kolommenbalans 2022'!$H$46</f>
        <v>1257538.75</v>
      </c>
      <c r="F46" s="114">
        <f>'[2]Kolommenbalans 2020'!$N$54</f>
        <v>1302507.08</v>
      </c>
      <c r="G46" s="22">
        <f>'[2]Kolommenbalans 2020'!$H$54</f>
        <v>1344964.79</v>
      </c>
      <c r="H46" s="28"/>
      <c r="I46" s="28"/>
      <c r="J46" s="30"/>
      <c r="K46" s="30"/>
      <c r="L46" s="30"/>
    </row>
    <row r="47" spans="1:12" ht="14.25" customHeight="1">
      <c r="A47" s="21" t="s">
        <v>261</v>
      </c>
      <c r="B47" s="21"/>
      <c r="C47" s="26"/>
      <c r="D47" s="114">
        <f>'Blad 5'!C16</f>
        <v>127525</v>
      </c>
      <c r="E47" s="114">
        <f>'[1]Kolommenbalans 2022'!$H$45</f>
        <v>124735</v>
      </c>
      <c r="F47" s="114">
        <f>'[2]Kolommenbalans 2020'!$N$53</f>
        <v>71065</v>
      </c>
      <c r="G47" s="114">
        <f>'[2]Kolommenbalans 2020'!$H$53</f>
        <v>0</v>
      </c>
      <c r="H47" s="29"/>
      <c r="I47" s="29"/>
      <c r="J47" s="30"/>
      <c r="K47" s="30"/>
      <c r="L47" s="30"/>
    </row>
    <row r="48" spans="1:12" ht="15">
      <c r="A48" s="21" t="s">
        <v>160</v>
      </c>
      <c r="B48" s="2"/>
      <c r="C48" s="2"/>
      <c r="D48" s="131">
        <f>'Blad 5'!C17+'Blad 5'!C18</f>
        <v>8136.9800000000005</v>
      </c>
      <c r="E48" s="131">
        <f>'[1]Kolommenbalans 2022'!$H$43</f>
        <v>10094.39</v>
      </c>
      <c r="F48" s="131">
        <f>'[2]Kolommenbalans 2020'!$N$51</f>
        <v>3553.040000000001</v>
      </c>
      <c r="G48" s="131">
        <f>'[2]Kolommenbalans 2020'!$H$51</f>
        <v>1076</v>
      </c>
      <c r="H48" s="30"/>
      <c r="I48" s="30"/>
      <c r="J48" s="31"/>
      <c r="K48" s="31"/>
      <c r="L48" s="31"/>
    </row>
    <row r="49" spans="1:12" ht="15">
      <c r="A49" s="21" t="s">
        <v>98</v>
      </c>
      <c r="B49" s="2"/>
      <c r="C49" s="2"/>
      <c r="D49" s="132">
        <f>SUM(D46:D48)</f>
        <v>1328711.35</v>
      </c>
      <c r="E49" s="132">
        <f>SUM(E46:E48)</f>
        <v>1392368.14</v>
      </c>
      <c r="F49" s="132">
        <f>SUM(F46:F48)</f>
        <v>1377125.12</v>
      </c>
      <c r="G49" s="132">
        <f>SUM(G46:G48)</f>
        <v>1346040.79</v>
      </c>
      <c r="H49" s="31"/>
      <c r="I49" s="31"/>
      <c r="J49" s="77"/>
      <c r="K49" s="21"/>
      <c r="L49" s="2"/>
    </row>
    <row r="50" spans="1:12" ht="13.5">
      <c r="A50" s="19"/>
      <c r="B50" s="20"/>
      <c r="C50" s="20"/>
      <c r="D50" s="20"/>
      <c r="E50" s="20"/>
      <c r="F50" s="2"/>
      <c r="G50" s="2"/>
      <c r="K50" s="21"/>
      <c r="L50" s="2"/>
    </row>
    <row r="51" spans="1:7" ht="13.5">
      <c r="A51" s="19"/>
      <c r="B51" s="20"/>
      <c r="C51" s="20"/>
      <c r="D51" s="20"/>
      <c r="E51" s="98"/>
      <c r="F51" s="2"/>
      <c r="G51" s="2"/>
    </row>
    <row r="52" spans="1:7" ht="12.75">
      <c r="A52" s="32" t="s">
        <v>117</v>
      </c>
      <c r="B52" s="2"/>
      <c r="C52" s="2"/>
      <c r="D52" s="2"/>
      <c r="E52" s="2"/>
      <c r="F52" s="2"/>
      <c r="G52" s="2"/>
    </row>
    <row r="53" spans="1:7" ht="12.75">
      <c r="A53" s="21" t="s">
        <v>319</v>
      </c>
      <c r="B53" s="2"/>
      <c r="C53" s="2"/>
      <c r="D53" s="2"/>
      <c r="E53" s="2"/>
      <c r="F53" s="2"/>
      <c r="G53" s="2"/>
    </row>
    <row r="54" spans="1:7" ht="12.75">
      <c r="A54" s="21" t="s">
        <v>207</v>
      </c>
      <c r="B54" s="2"/>
      <c r="C54" s="2"/>
      <c r="D54" s="2"/>
      <c r="E54" s="2"/>
      <c r="F54" s="2"/>
      <c r="G54" s="2"/>
    </row>
    <row r="55" spans="1:7" ht="12.75">
      <c r="A55" s="21" t="s">
        <v>312</v>
      </c>
      <c r="B55" s="2"/>
      <c r="C55" s="2"/>
      <c r="D55" s="2"/>
      <c r="E55" s="2"/>
      <c r="F55" s="2"/>
      <c r="G55" s="2"/>
    </row>
    <row r="56" spans="1:7" ht="12.75">
      <c r="A56" s="21" t="s">
        <v>118</v>
      </c>
      <c r="B56" s="2"/>
      <c r="C56" s="2"/>
      <c r="D56" s="2"/>
      <c r="E56" s="2"/>
      <c r="F56" s="2"/>
      <c r="G56" s="2"/>
    </row>
    <row r="57" spans="1:7" ht="12.75">
      <c r="A57" s="21"/>
      <c r="B57" s="2"/>
      <c r="C57" s="2"/>
      <c r="D57" s="2"/>
      <c r="E57" s="2"/>
      <c r="F57" s="2"/>
      <c r="G57" s="2"/>
    </row>
    <row r="58" s="21" customFormat="1" ht="12.75"/>
    <row r="59" s="21" customFormat="1" ht="12.75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Header>&amp;CJaar 2022</oddHeader>
    <oddFooter>&amp;C&amp;8Jaarrekening college van diakenen &amp;RPagina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0">
      <selection activeCell="A1" sqref="A1"/>
    </sheetView>
  </sheetViews>
  <sheetFormatPr defaultColWidth="9.140625" defaultRowHeight="12.75"/>
  <sheetData>
    <row r="1" spans="1:10" ht="12.75">
      <c r="A1" s="6"/>
      <c r="B1" s="33" t="s">
        <v>86</v>
      </c>
      <c r="C1" s="33"/>
      <c r="D1" s="6"/>
      <c r="E1" s="6"/>
      <c r="F1" s="12"/>
      <c r="G1" s="2"/>
      <c r="H1" s="6"/>
      <c r="I1" s="6"/>
      <c r="J1" s="6"/>
    </row>
    <row r="2" spans="1:10" ht="12.75">
      <c r="A2" s="6"/>
      <c r="B2" s="6"/>
      <c r="C2" s="6"/>
      <c r="D2" s="6"/>
      <c r="E2" s="6"/>
      <c r="F2" s="6"/>
      <c r="G2" s="2"/>
      <c r="H2" s="6"/>
      <c r="I2" s="6"/>
      <c r="J2" s="6"/>
    </row>
    <row r="3" spans="1:10" ht="12.75">
      <c r="A3" s="6"/>
      <c r="B3" s="6"/>
      <c r="C3" s="6"/>
      <c r="D3" s="6"/>
      <c r="E3" s="6"/>
      <c r="F3" s="6"/>
      <c r="G3" s="2"/>
      <c r="H3" s="6"/>
      <c r="I3" s="6"/>
      <c r="J3" s="6"/>
    </row>
    <row r="4" spans="1:10" ht="12.75">
      <c r="A4" s="6" t="s">
        <v>125</v>
      </c>
      <c r="B4" s="6"/>
      <c r="C4" s="6"/>
      <c r="D4" s="6"/>
      <c r="E4" s="6"/>
      <c r="F4" s="6"/>
      <c r="G4" s="2"/>
      <c r="H4" s="6"/>
      <c r="I4" s="6"/>
      <c r="J4" s="6"/>
    </row>
    <row r="5" spans="1:10" ht="12.75">
      <c r="A5" s="6" t="s">
        <v>310</v>
      </c>
      <c r="B5" s="6"/>
      <c r="C5" s="6"/>
      <c r="D5" s="6"/>
      <c r="E5" s="6"/>
      <c r="F5" s="6"/>
      <c r="G5" s="2"/>
      <c r="H5" s="6"/>
      <c r="I5" s="6"/>
      <c r="J5" s="6"/>
    </row>
    <row r="6" spans="1:10" ht="12.75">
      <c r="A6" s="6" t="s">
        <v>108</v>
      </c>
      <c r="B6" s="6"/>
      <c r="C6" s="6"/>
      <c r="D6" s="6"/>
      <c r="E6" s="6"/>
      <c r="F6" s="6"/>
      <c r="G6" s="2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2"/>
      <c r="H7" s="6"/>
      <c r="I7" s="6"/>
      <c r="J7" s="6"/>
    </row>
    <row r="8" spans="1:10" ht="12.75">
      <c r="A8" s="6"/>
      <c r="B8" s="6"/>
      <c r="C8" s="6"/>
      <c r="D8" s="6"/>
      <c r="E8" s="6"/>
      <c r="F8" s="6"/>
      <c r="G8" s="2"/>
      <c r="H8" s="6"/>
      <c r="I8" s="6"/>
      <c r="J8" s="6"/>
    </row>
    <row r="9" spans="1:10" ht="12.75">
      <c r="A9" s="6"/>
      <c r="B9" s="6"/>
      <c r="C9" s="6"/>
      <c r="D9" s="6"/>
      <c r="E9" s="6"/>
      <c r="F9" s="6"/>
      <c r="G9" s="2"/>
      <c r="H9" s="6"/>
      <c r="I9" s="6"/>
      <c r="J9" s="6"/>
    </row>
    <row r="10" spans="1:10" ht="12.75">
      <c r="A10" s="6"/>
      <c r="B10" s="6"/>
      <c r="C10" s="6"/>
      <c r="D10" s="6"/>
      <c r="E10" s="6"/>
      <c r="F10" s="6"/>
      <c r="G10" s="2"/>
      <c r="H10" s="6"/>
      <c r="I10" s="6"/>
      <c r="J10" s="6"/>
    </row>
    <row r="11" spans="1:10" ht="12.75">
      <c r="A11" s="6"/>
      <c r="B11" s="6"/>
      <c r="C11" s="6"/>
      <c r="D11" s="6"/>
      <c r="E11" s="6"/>
      <c r="F11" s="6"/>
      <c r="G11" s="2"/>
      <c r="H11" s="6"/>
      <c r="I11" s="6"/>
      <c r="J11" s="6"/>
    </row>
    <row r="12" spans="1:10" ht="12.75">
      <c r="A12" s="6"/>
      <c r="B12" s="6"/>
      <c r="C12" s="6"/>
      <c r="D12" s="6"/>
      <c r="E12" s="6"/>
      <c r="F12" s="6"/>
      <c r="G12" s="2"/>
      <c r="H12" s="6"/>
      <c r="I12" s="6"/>
      <c r="J12" s="6"/>
    </row>
    <row r="13" spans="7:10" ht="12.75">
      <c r="G13" s="2"/>
      <c r="H13" s="6"/>
      <c r="I13" s="6"/>
      <c r="J13" s="6"/>
    </row>
    <row r="14" spans="1:10" ht="12.75">
      <c r="A14" s="6"/>
      <c r="B14" s="6"/>
      <c r="C14" s="6"/>
      <c r="D14" s="6"/>
      <c r="E14" s="6"/>
      <c r="F14" s="6"/>
      <c r="G14" s="2"/>
      <c r="H14" s="6"/>
      <c r="I14" s="6"/>
      <c r="J14" s="6"/>
    </row>
    <row r="15" spans="1:10" ht="12.75">
      <c r="A15" s="6"/>
      <c r="B15" s="6"/>
      <c r="C15" s="6"/>
      <c r="D15" s="6"/>
      <c r="E15" s="6"/>
      <c r="F15" s="6"/>
      <c r="G15" s="2"/>
      <c r="H15" s="6"/>
      <c r="I15" s="6"/>
      <c r="J15" s="6"/>
    </row>
    <row r="16" spans="1:10" ht="12.75">
      <c r="A16" s="6"/>
      <c r="B16" s="6"/>
      <c r="C16" s="6"/>
      <c r="D16" s="6"/>
      <c r="E16" s="6"/>
      <c r="F16" s="6"/>
      <c r="G16" s="2"/>
      <c r="H16" s="6"/>
      <c r="I16" s="6"/>
      <c r="J16" s="6"/>
    </row>
    <row r="17" spans="1:10" ht="12.75">
      <c r="A17" s="2"/>
      <c r="B17" s="2"/>
      <c r="C17" s="2"/>
      <c r="D17" s="2"/>
      <c r="E17" s="2"/>
      <c r="F17" s="2"/>
      <c r="G17" s="2"/>
      <c r="H17" s="6"/>
      <c r="I17" s="6"/>
      <c r="J17" s="6"/>
    </row>
    <row r="18" spans="1:10" ht="12.75">
      <c r="A18" s="21"/>
      <c r="B18" s="2"/>
      <c r="C18" s="2"/>
      <c r="D18" s="2"/>
      <c r="E18" s="2"/>
      <c r="F18" s="2"/>
      <c r="G18" s="2"/>
      <c r="H18" s="6"/>
      <c r="I18" s="6"/>
      <c r="J18" s="6"/>
    </row>
    <row r="19" spans="1:10" ht="12.75">
      <c r="A19" s="6" t="s">
        <v>123</v>
      </c>
      <c r="B19" s="6"/>
      <c r="C19" s="6"/>
      <c r="D19" s="6"/>
      <c r="E19" s="6"/>
      <c r="F19" s="6"/>
      <c r="G19" s="2"/>
      <c r="H19" s="6"/>
      <c r="I19" s="6"/>
      <c r="J19" s="6"/>
    </row>
    <row r="20" spans="1:10" ht="12.75">
      <c r="A20" s="6"/>
      <c r="B20" s="6"/>
      <c r="C20" s="6"/>
      <c r="D20" s="6"/>
      <c r="E20" s="6"/>
      <c r="F20" s="6"/>
      <c r="G20" s="2"/>
      <c r="H20" s="6"/>
      <c r="I20" s="6"/>
      <c r="J20" s="6"/>
    </row>
    <row r="21" spans="1:10" ht="12.75">
      <c r="A21" s="6" t="s">
        <v>124</v>
      </c>
      <c r="B21" s="6"/>
      <c r="C21" s="6"/>
      <c r="D21" s="6"/>
      <c r="E21" s="6"/>
      <c r="F21" s="6" t="s">
        <v>6</v>
      </c>
      <c r="G21" s="2"/>
      <c r="H21" s="6"/>
      <c r="I21" s="6"/>
      <c r="J21" s="6"/>
    </row>
    <row r="22" spans="1:10" ht="12.75">
      <c r="A22" s="6" t="s">
        <v>268</v>
      </c>
      <c r="B22" s="6"/>
      <c r="C22" s="6"/>
      <c r="D22" s="6"/>
      <c r="E22" s="6"/>
      <c r="F22" s="6" t="s">
        <v>267</v>
      </c>
      <c r="G22" s="2"/>
      <c r="H22" s="6"/>
      <c r="I22" s="6"/>
      <c r="J22" s="6"/>
    </row>
    <row r="23" spans="1:10" ht="12.75">
      <c r="A23" s="6"/>
      <c r="B23" s="6"/>
      <c r="C23" s="6"/>
      <c r="D23" s="6"/>
      <c r="E23" s="6"/>
      <c r="F23" s="6"/>
      <c r="G23" s="2"/>
      <c r="H23" s="6"/>
      <c r="I23" s="6"/>
      <c r="J23" s="6"/>
    </row>
    <row r="24" spans="1:10" ht="12.75">
      <c r="A24" s="6"/>
      <c r="B24" s="6"/>
      <c r="C24" s="6"/>
      <c r="D24" s="6"/>
      <c r="E24" s="6"/>
      <c r="F24" s="6"/>
      <c r="G24" s="2"/>
      <c r="H24" s="6"/>
      <c r="I24" s="6"/>
      <c r="J24" s="6"/>
    </row>
    <row r="25" spans="1:10" ht="12.75">
      <c r="A25" s="6"/>
      <c r="B25" s="6"/>
      <c r="C25" s="6"/>
      <c r="D25" s="6"/>
      <c r="E25" s="6"/>
      <c r="F25" s="6"/>
      <c r="G25" s="2"/>
      <c r="H25" s="6"/>
      <c r="I25" s="6"/>
      <c r="J25" s="6"/>
    </row>
    <row r="26" spans="1:10" ht="12.75">
      <c r="A26" s="6" t="s">
        <v>289</v>
      </c>
      <c r="B26" s="6"/>
      <c r="C26" s="6"/>
      <c r="D26" s="6"/>
      <c r="E26" s="6"/>
      <c r="F26" s="6"/>
      <c r="G26" s="2"/>
      <c r="H26" s="6"/>
      <c r="I26" s="6"/>
      <c r="J26" s="6"/>
    </row>
    <row r="27" spans="1:10" ht="12.75">
      <c r="A27" s="6" t="s">
        <v>288</v>
      </c>
      <c r="B27" s="6"/>
      <c r="C27" s="6"/>
      <c r="D27" s="6"/>
      <c r="E27" s="6"/>
      <c r="F27" s="6"/>
      <c r="G27" s="2"/>
      <c r="H27" s="6"/>
      <c r="I27" s="6"/>
      <c r="J27" s="6"/>
    </row>
    <row r="28" spans="1:10" ht="12.75">
      <c r="A28" s="6" t="s">
        <v>291</v>
      </c>
      <c r="B28" s="6"/>
      <c r="C28" s="6"/>
      <c r="D28" s="6"/>
      <c r="E28" s="6"/>
      <c r="F28" s="6"/>
      <c r="G28" s="2"/>
      <c r="H28" s="6"/>
      <c r="I28" s="6"/>
      <c r="J28" s="6"/>
    </row>
    <row r="29" spans="1:10" ht="12.75">
      <c r="A29" s="6" t="s">
        <v>290</v>
      </c>
      <c r="B29" s="6"/>
      <c r="C29" s="6"/>
      <c r="D29" s="6"/>
      <c r="E29" s="6"/>
      <c r="F29" s="6"/>
      <c r="G29" s="2"/>
      <c r="H29" s="6"/>
      <c r="I29" s="6"/>
      <c r="J29" s="6"/>
    </row>
    <row r="30" spans="1:10" ht="12.75">
      <c r="A30" s="6" t="s">
        <v>292</v>
      </c>
      <c r="B30" s="6"/>
      <c r="C30" s="6"/>
      <c r="D30" s="6"/>
      <c r="E30" s="6"/>
      <c r="F30" s="6"/>
      <c r="G30" s="2"/>
      <c r="H30" s="6"/>
      <c r="I30" s="6"/>
      <c r="J30" s="6"/>
    </row>
    <row r="31" spans="1:10" ht="12.75">
      <c r="A31" s="6" t="s">
        <v>294</v>
      </c>
      <c r="B31" s="6"/>
      <c r="C31" s="6"/>
      <c r="D31" s="6"/>
      <c r="E31" s="6"/>
      <c r="F31" s="6"/>
      <c r="G31" s="2"/>
      <c r="H31" s="6"/>
      <c r="I31" s="6"/>
      <c r="J31" s="6"/>
    </row>
    <row r="32" spans="1:10" ht="12.75">
      <c r="A32" s="6" t="s">
        <v>293</v>
      </c>
      <c r="B32" s="6"/>
      <c r="C32" s="6"/>
      <c r="D32" s="6"/>
      <c r="E32" s="6"/>
      <c r="F32" s="6"/>
      <c r="G32" s="2"/>
      <c r="H32" s="6"/>
      <c r="I32" s="6"/>
      <c r="J32" s="6"/>
    </row>
    <row r="33" spans="1:10" ht="12.75">
      <c r="A33" s="6"/>
      <c r="B33" s="6"/>
      <c r="C33" s="6"/>
      <c r="D33" s="6"/>
      <c r="E33" s="6"/>
      <c r="F33" s="6"/>
      <c r="G33" s="2"/>
      <c r="H33" s="6"/>
      <c r="I33" s="6"/>
      <c r="J33" s="6"/>
    </row>
    <row r="34" spans="1:10" ht="12.75">
      <c r="A34" s="6" t="s">
        <v>123</v>
      </c>
      <c r="B34" s="6"/>
      <c r="C34" s="6"/>
      <c r="D34" s="6"/>
      <c r="E34" s="6"/>
      <c r="F34" s="6"/>
      <c r="G34" s="2"/>
      <c r="H34" s="6"/>
      <c r="I34" s="6"/>
      <c r="J34" s="6"/>
    </row>
    <row r="35" spans="1:10" ht="12.75">
      <c r="A35" s="6"/>
      <c r="B35" s="6"/>
      <c r="C35" s="6"/>
      <c r="D35" s="6"/>
      <c r="E35" s="6"/>
      <c r="F35" s="6"/>
      <c r="G35" s="2"/>
      <c r="H35" s="6"/>
      <c r="I35" s="6"/>
      <c r="J35" s="6"/>
    </row>
    <row r="36" spans="1:10" ht="12.75">
      <c r="A36" s="6" t="s">
        <v>126</v>
      </c>
      <c r="B36" s="6"/>
      <c r="C36" s="6"/>
      <c r="D36" s="6" t="s">
        <v>127</v>
      </c>
      <c r="E36" s="6"/>
      <c r="F36" s="6"/>
      <c r="G36" s="2"/>
      <c r="H36" s="6"/>
      <c r="I36" s="6"/>
      <c r="J36" s="6"/>
    </row>
    <row r="37" spans="1:10" ht="12.75">
      <c r="A37" s="6" t="s">
        <v>199</v>
      </c>
      <c r="B37" s="6"/>
      <c r="C37" s="6"/>
      <c r="D37" s="6" t="s">
        <v>287</v>
      </c>
      <c r="E37" s="6"/>
      <c r="F37" s="6"/>
      <c r="G37" s="2"/>
      <c r="H37" s="6"/>
      <c r="I37" s="6"/>
      <c r="J37" s="6"/>
    </row>
    <row r="38" spans="1:10" ht="12.75">
      <c r="A38" s="2"/>
      <c r="B38" s="2"/>
      <c r="C38" s="2"/>
      <c r="D38" s="2"/>
      <c r="E38" s="2"/>
      <c r="F38" s="2"/>
      <c r="G38" s="2"/>
      <c r="H38" s="6"/>
      <c r="I38" s="6"/>
      <c r="J38" s="6"/>
    </row>
    <row r="39" spans="1:10" ht="12.75">
      <c r="A39" s="2"/>
      <c r="B39" s="2"/>
      <c r="C39" s="2"/>
      <c r="D39" s="2"/>
      <c r="E39" s="2"/>
      <c r="F39" s="2"/>
      <c r="G39" s="2"/>
      <c r="H39" s="6"/>
      <c r="I39" s="6"/>
      <c r="J39" s="6"/>
    </row>
    <row r="40" spans="1:10" ht="12.75">
      <c r="A40" s="2"/>
      <c r="B40" s="2"/>
      <c r="C40" s="2"/>
      <c r="D40" s="2"/>
      <c r="E40" s="2"/>
      <c r="F40" s="2"/>
      <c r="G40" s="2"/>
      <c r="H40" s="6"/>
      <c r="I40" s="6"/>
      <c r="J40" s="6"/>
    </row>
    <row r="41" spans="1:10" ht="12.75">
      <c r="A41" s="2"/>
      <c r="B41" s="2"/>
      <c r="C41" s="2"/>
      <c r="D41" s="2"/>
      <c r="E41" s="2"/>
      <c r="F41" s="2"/>
      <c r="G41" s="2"/>
      <c r="H41" s="6"/>
      <c r="I41" s="6"/>
      <c r="J41" s="6"/>
    </row>
    <row r="42" spans="1:10" ht="12.75">
      <c r="A42" s="2"/>
      <c r="B42" s="2"/>
      <c r="C42" s="2"/>
      <c r="D42" s="2"/>
      <c r="E42" s="2"/>
      <c r="F42" s="2"/>
      <c r="G42" s="2"/>
      <c r="H42" s="6"/>
      <c r="I42" s="6"/>
      <c r="J42" s="6"/>
    </row>
    <row r="43" spans="1:10" ht="12.75">
      <c r="A43" s="2"/>
      <c r="B43" s="2"/>
      <c r="C43" s="2"/>
      <c r="D43" s="2"/>
      <c r="E43" s="2"/>
      <c r="F43" s="2"/>
      <c r="G43" s="2"/>
      <c r="H43" s="6"/>
      <c r="I43" s="6"/>
      <c r="J43" s="6"/>
    </row>
    <row r="44" spans="1:10" ht="12.75">
      <c r="A44" s="2"/>
      <c r="B44" s="2"/>
      <c r="C44" s="2"/>
      <c r="D44" s="2"/>
      <c r="E44" s="2"/>
      <c r="F44" s="2"/>
      <c r="G44" s="2"/>
      <c r="H44" s="6"/>
      <c r="I44" s="6"/>
      <c r="J44" s="6"/>
    </row>
    <row r="45" spans="1:10" ht="12.75">
      <c r="A45" s="2"/>
      <c r="B45" s="2"/>
      <c r="C45" s="2"/>
      <c r="D45" s="2"/>
      <c r="E45" s="2"/>
      <c r="F45" s="2"/>
      <c r="G45" s="2"/>
      <c r="H45" s="6"/>
      <c r="I45" s="6"/>
      <c r="J45" s="6"/>
    </row>
    <row r="46" spans="1:10" ht="12.75">
      <c r="A46" s="2"/>
      <c r="B46" s="2"/>
      <c r="C46" s="2"/>
      <c r="D46" s="2"/>
      <c r="E46" s="2"/>
      <c r="F46" s="2"/>
      <c r="G46" s="2"/>
      <c r="H46" s="6"/>
      <c r="I46" s="6"/>
      <c r="J46" s="6"/>
    </row>
    <row r="47" spans="1:10" ht="12.75">
      <c r="A47" s="2"/>
      <c r="B47" s="2"/>
      <c r="C47" s="2"/>
      <c r="D47" s="2"/>
      <c r="E47" s="2"/>
      <c r="F47" s="2"/>
      <c r="G47" s="2"/>
      <c r="H47" s="6"/>
      <c r="I47" s="6"/>
      <c r="J47" s="6"/>
    </row>
    <row r="48" spans="1:10" ht="12.75">
      <c r="A48" s="2"/>
      <c r="B48" s="2"/>
      <c r="C48" s="2"/>
      <c r="D48" s="2"/>
      <c r="E48" s="2"/>
      <c r="F48" s="2"/>
      <c r="G48" s="2"/>
      <c r="H48" s="6"/>
      <c r="I48" s="6"/>
      <c r="J48" s="6"/>
    </row>
    <row r="49" spans="1:10" ht="12.75">
      <c r="A49" s="2"/>
      <c r="B49" s="2"/>
      <c r="C49" s="2"/>
      <c r="D49" s="2"/>
      <c r="E49" s="2"/>
      <c r="F49" s="2"/>
      <c r="G49" s="2"/>
      <c r="H49" s="6"/>
      <c r="I49" s="6"/>
      <c r="J49" s="6"/>
    </row>
    <row r="50" spans="1:10" ht="12.75">
      <c r="A50" s="2"/>
      <c r="B50" s="2"/>
      <c r="C50" s="2"/>
      <c r="D50" s="2"/>
      <c r="E50" s="2"/>
      <c r="F50" s="2"/>
      <c r="G50" s="2"/>
      <c r="H50" s="6"/>
      <c r="I50" s="6"/>
      <c r="J50" s="6"/>
    </row>
    <row r="51" spans="1:10" ht="12.75">
      <c r="A51" s="2"/>
      <c r="B51" s="2"/>
      <c r="C51" s="2"/>
      <c r="D51" s="2"/>
      <c r="E51" s="2"/>
      <c r="F51" s="2"/>
      <c r="G51" s="2"/>
      <c r="H51" s="6"/>
      <c r="I51" s="6"/>
      <c r="J51" s="6"/>
    </row>
    <row r="52" spans="1:10" ht="12.75">
      <c r="A52" s="2"/>
      <c r="B52" s="2"/>
      <c r="C52" s="2"/>
      <c r="D52" s="2"/>
      <c r="E52" s="2"/>
      <c r="F52" s="2"/>
      <c r="G52" s="2"/>
      <c r="H52" s="6"/>
      <c r="I52" s="6"/>
      <c r="J52" s="6"/>
    </row>
    <row r="53" spans="1:10" ht="12.75">
      <c r="A53" s="2"/>
      <c r="B53" s="2"/>
      <c r="C53" s="2"/>
      <c r="D53" s="2"/>
      <c r="E53" s="2"/>
      <c r="F53" s="2"/>
      <c r="G53" s="2"/>
      <c r="H53" s="6"/>
      <c r="I53" s="6"/>
      <c r="J53" s="6"/>
    </row>
    <row r="54" spans="1:10" ht="12.75">
      <c r="A54" s="2"/>
      <c r="B54" s="2"/>
      <c r="C54" s="2"/>
      <c r="D54" s="2"/>
      <c r="E54" s="2"/>
      <c r="F54" s="2"/>
      <c r="G54" s="2"/>
      <c r="H54" s="6"/>
      <c r="I54" s="6"/>
      <c r="J54" s="6"/>
    </row>
    <row r="55" spans="1:10" ht="12.75">
      <c r="A55" s="2"/>
      <c r="B55" s="2"/>
      <c r="C55" s="2"/>
      <c r="D55" s="2"/>
      <c r="E55" s="2"/>
      <c r="F55" s="2"/>
      <c r="G55" s="2"/>
      <c r="H55" s="6"/>
      <c r="I55" s="6"/>
      <c r="J55" s="6"/>
    </row>
    <row r="56" spans="1:10" ht="12.75">
      <c r="A56" s="2"/>
      <c r="B56" s="2"/>
      <c r="C56" s="2"/>
      <c r="D56" s="2"/>
      <c r="E56" s="2"/>
      <c r="F56" s="2"/>
      <c r="G56" s="2"/>
      <c r="H56" s="6"/>
      <c r="I56" s="6"/>
      <c r="J56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&amp;CJaar 2022</oddHeader>
    <oddFooter>&amp;CJaarrekening college van diakenen&amp;RPagina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132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6.00390625" style="6" customWidth="1"/>
    <col min="2" max="2" width="34.7109375" style="6" customWidth="1"/>
    <col min="3" max="4" width="15.7109375" style="6" customWidth="1"/>
    <col min="5" max="6" width="9.140625" style="6" customWidth="1"/>
    <col min="7" max="7" width="12.8515625" style="6" bestFit="1" customWidth="1"/>
    <col min="8" max="11" width="9.140625" style="6" customWidth="1"/>
    <col min="12" max="12" width="17.8515625" style="134" customWidth="1"/>
    <col min="13" max="16384" width="9.140625" style="6" customWidth="1"/>
  </cols>
  <sheetData>
    <row r="1" spans="2:5" ht="12.75">
      <c r="B1" s="33"/>
      <c r="E1" s="12"/>
    </row>
    <row r="3" spans="2:4" ht="12.75">
      <c r="B3" s="6" t="s">
        <v>13</v>
      </c>
      <c r="C3" s="223" t="s">
        <v>92</v>
      </c>
      <c r="D3" s="223"/>
    </row>
    <row r="5" spans="2:4" ht="15" customHeight="1">
      <c r="B5" s="35"/>
      <c r="C5" s="221" t="s">
        <v>87</v>
      </c>
      <c r="D5" s="222"/>
    </row>
    <row r="6" spans="2:4" ht="12.75">
      <c r="B6" s="43" t="s">
        <v>223</v>
      </c>
      <c r="C6" s="36">
        <v>2022</v>
      </c>
      <c r="D6" s="37">
        <v>2021</v>
      </c>
    </row>
    <row r="7" spans="2:4" ht="12.75">
      <c r="B7" s="38"/>
      <c r="C7" s="39"/>
      <c r="D7" s="40"/>
    </row>
    <row r="8" spans="2:4" ht="39" customHeight="1">
      <c r="B8" s="44" t="s">
        <v>9</v>
      </c>
      <c r="C8" s="41"/>
      <c r="D8" s="42"/>
    </row>
    <row r="9" spans="2:4" ht="26.25" customHeight="1">
      <c r="B9" s="34" t="s">
        <v>10</v>
      </c>
      <c r="C9" s="106">
        <f>'Blad 7'!F9</f>
        <v>445360</v>
      </c>
      <c r="D9" s="106">
        <f>'Blad 7'!D9</f>
        <v>442570</v>
      </c>
    </row>
    <row r="10" spans="2:4" ht="24.75" customHeight="1">
      <c r="B10" s="34" t="s">
        <v>141</v>
      </c>
      <c r="C10" s="106">
        <f>'Blad 7'!C57</f>
        <v>827404.6699999999</v>
      </c>
      <c r="D10" s="106">
        <f>'Blad 7'!B57</f>
        <v>766545.73</v>
      </c>
    </row>
    <row r="11" spans="2:7" ht="24.75" customHeight="1">
      <c r="B11" s="34" t="s">
        <v>142</v>
      </c>
      <c r="C11" s="106">
        <f>'Blad 8'!B14</f>
        <v>7525.77</v>
      </c>
      <c r="D11" s="106">
        <f>'Blad 8'!C14</f>
        <v>7971.59</v>
      </c>
      <c r="G11" s="121"/>
    </row>
    <row r="12" spans="2:4" ht="25.5" customHeight="1" thickBot="1">
      <c r="B12" s="35" t="s">
        <v>214</v>
      </c>
      <c r="C12" s="108">
        <f>SUM('Blad 8'!B20:B24)</f>
        <v>48420.909999999974</v>
      </c>
      <c r="D12" s="108">
        <f>'Blad 8'!C27-'Blad 8'!C26</f>
        <v>175410.82</v>
      </c>
    </row>
    <row r="13" spans="2:6" ht="25.5" customHeight="1" thickBot="1">
      <c r="B13" s="46" t="s">
        <v>88</v>
      </c>
      <c r="C13" s="107">
        <f>SUM(C9:C12)</f>
        <v>1328711.3499999999</v>
      </c>
      <c r="D13" s="107">
        <f>SUM(D9:D12)</f>
        <v>1392498.1400000001</v>
      </c>
      <c r="F13" s="49"/>
    </row>
    <row r="14" spans="2:4" ht="38.25" customHeight="1" thickTop="1">
      <c r="B14" s="44" t="s">
        <v>11</v>
      </c>
      <c r="C14" s="109"/>
      <c r="D14" s="109"/>
    </row>
    <row r="15" spans="2:7" ht="27" customHeight="1">
      <c r="B15" s="34" t="s">
        <v>12</v>
      </c>
      <c r="C15" s="106">
        <f>'Blad 8'!C38</f>
        <v>1193049.37</v>
      </c>
      <c r="D15" s="106">
        <f>'Blad 8'!C33</f>
        <v>1257538.75</v>
      </c>
      <c r="F15" s="49"/>
      <c r="G15" s="102"/>
    </row>
    <row r="16" spans="2:7" ht="27" customHeight="1">
      <c r="B16" s="35" t="s">
        <v>258</v>
      </c>
      <c r="C16" s="108">
        <f>'Blad 8'!C46</f>
        <v>127525</v>
      </c>
      <c r="D16" s="108">
        <f>'[1]Balans'!$Q$227</f>
        <v>124735</v>
      </c>
      <c r="F16" s="49"/>
      <c r="G16" s="102"/>
    </row>
    <row r="17" spans="2:7" ht="27" customHeight="1">
      <c r="B17" s="35"/>
      <c r="C17" s="108"/>
      <c r="D17" s="108"/>
      <c r="F17" s="49"/>
      <c r="G17" s="102"/>
    </row>
    <row r="18" spans="2:5" ht="25.5" customHeight="1" thickBot="1">
      <c r="B18" s="35" t="s">
        <v>143</v>
      </c>
      <c r="C18" s="108">
        <f>'Blad 8'!C64</f>
        <v>8136.9800000000005</v>
      </c>
      <c r="D18" s="108">
        <f>'Blad 8'!D64</f>
        <v>10224.389999999998</v>
      </c>
      <c r="E18" s="49"/>
    </row>
    <row r="19" spans="2:5" ht="24.75" customHeight="1" thickBot="1">
      <c r="B19" s="46" t="s">
        <v>89</v>
      </c>
      <c r="C19" s="107">
        <f>SUM(C15:C18)</f>
        <v>1328711.35</v>
      </c>
      <c r="D19" s="107">
        <f>SUM(D14:D18)</f>
        <v>1392498.14</v>
      </c>
      <c r="E19" s="49"/>
    </row>
    <row r="20" spans="3:4" ht="25.5" customHeight="1" thickTop="1">
      <c r="C20" s="2"/>
      <c r="D20" s="2"/>
    </row>
    <row r="21" spans="3:4" ht="26.25" customHeight="1">
      <c r="C21" s="112"/>
      <c r="D21" s="4"/>
    </row>
    <row r="22" spans="3:4" ht="25.5" customHeight="1">
      <c r="C22" s="104"/>
      <c r="D22" s="2"/>
    </row>
    <row r="23" spans="3:4" ht="12.75">
      <c r="C23" s="2"/>
      <c r="D23" s="2"/>
    </row>
    <row r="24" spans="3:4" ht="12.75">
      <c r="C24" s="2"/>
      <c r="D24" s="2"/>
    </row>
    <row r="25" spans="3:4" ht="12.75">
      <c r="C25" s="2"/>
      <c r="D25" s="2"/>
    </row>
    <row r="26" spans="3:4" ht="12.75">
      <c r="C26" s="2"/>
      <c r="D26" s="2"/>
    </row>
    <row r="27" spans="3:4" ht="12.75">
      <c r="C27" s="2"/>
      <c r="D27" s="2"/>
    </row>
    <row r="28" spans="3:4" ht="12.75">
      <c r="C28" s="2"/>
      <c r="D28" s="2"/>
    </row>
    <row r="29" spans="3:4" ht="12.75">
      <c r="C29" s="2"/>
      <c r="D29" s="2"/>
    </row>
    <row r="30" spans="3:4" ht="12.75">
      <c r="C30" s="2"/>
      <c r="D30" s="2"/>
    </row>
    <row r="31" spans="3:4" ht="12.75"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3:4" ht="12.75">
      <c r="C34" s="2"/>
      <c r="D34" s="2"/>
    </row>
    <row r="35" spans="3:4" ht="12.75">
      <c r="C35" s="2"/>
      <c r="D35" s="2"/>
    </row>
    <row r="36" spans="3:4" ht="12.75">
      <c r="C36" s="2"/>
      <c r="D36" s="2"/>
    </row>
    <row r="37" spans="3:4" ht="12.75">
      <c r="C37" s="2"/>
      <c r="D37" s="2"/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  <row r="42" spans="3:4" ht="12.75">
      <c r="C42" s="2"/>
      <c r="D42" s="2"/>
    </row>
    <row r="43" spans="3:4" ht="12.75">
      <c r="C43" s="2"/>
      <c r="D43" s="2"/>
    </row>
    <row r="44" spans="3:4" ht="12.75">
      <c r="C44" s="2"/>
      <c r="D44" s="2"/>
    </row>
    <row r="45" spans="3:4" ht="12.75">
      <c r="C45" s="2"/>
      <c r="D45" s="2"/>
    </row>
    <row r="46" spans="3:4" ht="12.75">
      <c r="C46" s="2"/>
      <c r="D46" s="2"/>
    </row>
    <row r="47" spans="3:4" ht="12.75">
      <c r="C47" s="2"/>
      <c r="D47" s="2"/>
    </row>
    <row r="48" spans="3:4" ht="12.75">
      <c r="C48" s="2"/>
      <c r="D48" s="2"/>
    </row>
    <row r="49" spans="3:4" ht="12.75">
      <c r="C49" s="2"/>
      <c r="D49" s="2"/>
    </row>
    <row r="50" spans="3:4" ht="12.75">
      <c r="C50" s="2"/>
      <c r="D50" s="2"/>
    </row>
    <row r="51" spans="3:4" ht="12.75">
      <c r="C51" s="2"/>
      <c r="D51" s="2"/>
    </row>
    <row r="52" spans="3:4" ht="12.75">
      <c r="C52" s="2"/>
      <c r="D52" s="2"/>
    </row>
    <row r="53" spans="3:4" ht="12.75">
      <c r="C53" s="2"/>
      <c r="D53" s="2"/>
    </row>
    <row r="54" spans="3:4" ht="12.75">
      <c r="C54" s="2"/>
      <c r="D54" s="2"/>
    </row>
    <row r="55" spans="3:4" ht="12.75">
      <c r="C55" s="2"/>
      <c r="D55" s="2"/>
    </row>
    <row r="56" spans="3:4" ht="12.75">
      <c r="C56" s="2"/>
      <c r="D56" s="2"/>
    </row>
    <row r="57" spans="3:4" ht="12.75">
      <c r="C57" s="2"/>
      <c r="D57" s="2"/>
    </row>
    <row r="58" spans="3:4" ht="12.75">
      <c r="C58" s="2"/>
      <c r="D58" s="2"/>
    </row>
    <row r="59" spans="3:4" ht="12.75">
      <c r="C59" s="2"/>
      <c r="D59" s="2"/>
    </row>
    <row r="60" spans="3:4" ht="12.75">
      <c r="C60" s="2"/>
      <c r="D60" s="2"/>
    </row>
    <row r="61" spans="3:4" ht="12.75">
      <c r="C61" s="2"/>
      <c r="D61" s="2"/>
    </row>
    <row r="62" spans="3:4" ht="12.75">
      <c r="C62" s="2"/>
      <c r="D62" s="2"/>
    </row>
    <row r="63" spans="3:4" ht="12.75">
      <c r="C63" s="2"/>
      <c r="D63" s="2"/>
    </row>
    <row r="64" spans="3:4" ht="12.75">
      <c r="C64" s="2"/>
      <c r="D64" s="2"/>
    </row>
    <row r="65" spans="3:4" ht="12.75">
      <c r="C65" s="2"/>
      <c r="D65" s="2"/>
    </row>
    <row r="66" spans="3:4" ht="12.75">
      <c r="C66" s="2"/>
      <c r="D66" s="2"/>
    </row>
    <row r="67" spans="3:4" ht="12.75">
      <c r="C67" s="2"/>
      <c r="D67" s="2"/>
    </row>
    <row r="68" spans="3:4" ht="12.75">
      <c r="C68" s="2"/>
      <c r="D68" s="2"/>
    </row>
    <row r="69" spans="3:4" ht="12.75">
      <c r="C69" s="2"/>
      <c r="D69" s="2"/>
    </row>
    <row r="70" spans="3:4" ht="12.75">
      <c r="C70" s="2"/>
      <c r="D70" s="2"/>
    </row>
    <row r="71" spans="3:4" ht="12.75">
      <c r="C71" s="2"/>
      <c r="D71" s="2"/>
    </row>
    <row r="72" spans="3:4" ht="12.75">
      <c r="C72" s="2"/>
      <c r="D72" s="2"/>
    </row>
    <row r="73" spans="3:4" ht="12.75">
      <c r="C73" s="2"/>
      <c r="D73" s="2"/>
    </row>
    <row r="74" spans="3:4" ht="12.75">
      <c r="C74" s="2"/>
      <c r="D74" s="2"/>
    </row>
    <row r="75" spans="3:4" ht="12.75">
      <c r="C75" s="2"/>
      <c r="D75" s="2"/>
    </row>
    <row r="76" spans="3:4" ht="12.75">
      <c r="C76" s="2"/>
      <c r="D76" s="2"/>
    </row>
    <row r="77" spans="3:4" ht="12.75">
      <c r="C77" s="2"/>
      <c r="D77" s="2"/>
    </row>
    <row r="78" spans="3:4" ht="12.75">
      <c r="C78" s="2"/>
      <c r="D78" s="2"/>
    </row>
    <row r="79" spans="3:4" ht="12.75">
      <c r="C79" s="2"/>
      <c r="D79" s="2"/>
    </row>
    <row r="80" spans="3:4" ht="12.75">
      <c r="C80" s="2"/>
      <c r="D80" s="2"/>
    </row>
    <row r="81" spans="3:4" ht="12.75">
      <c r="C81" s="2"/>
      <c r="D81" s="2"/>
    </row>
    <row r="82" spans="3:4" ht="12.75">
      <c r="C82" s="2"/>
      <c r="D82" s="2"/>
    </row>
    <row r="83" spans="3:4" ht="12.75">
      <c r="C83" s="2"/>
      <c r="D83" s="2"/>
    </row>
    <row r="84" spans="3:4" ht="12.75">
      <c r="C84" s="2"/>
      <c r="D84" s="2"/>
    </row>
    <row r="85" spans="3:4" ht="12.75">
      <c r="C85" s="2"/>
      <c r="D85" s="2"/>
    </row>
    <row r="86" spans="3:4" ht="12.75">
      <c r="C86" s="2"/>
      <c r="D86" s="2"/>
    </row>
    <row r="87" spans="3:4" ht="12.75">
      <c r="C87" s="2"/>
      <c r="D87" s="2"/>
    </row>
    <row r="88" spans="3:4" ht="12.75">
      <c r="C88" s="2"/>
      <c r="D88" s="2"/>
    </row>
    <row r="89" spans="3:4" ht="12.75">
      <c r="C89" s="2"/>
      <c r="D89" s="2"/>
    </row>
    <row r="90" spans="3:4" ht="12.75">
      <c r="C90" s="2"/>
      <c r="D90" s="2"/>
    </row>
    <row r="91" spans="3:4" ht="12.75">
      <c r="C91" s="2"/>
      <c r="D91" s="2"/>
    </row>
    <row r="92" spans="3:4" ht="12.75">
      <c r="C92" s="2"/>
      <c r="D92" s="2"/>
    </row>
    <row r="93" spans="3:4" ht="12.75">
      <c r="C93" s="2"/>
      <c r="D93" s="2"/>
    </row>
    <row r="94" spans="3:4" ht="12.75">
      <c r="C94" s="2"/>
      <c r="D94" s="2"/>
    </row>
    <row r="95" spans="3:4" ht="12.75">
      <c r="C95" s="2"/>
      <c r="D95" s="2"/>
    </row>
    <row r="96" spans="3:4" ht="12.75">
      <c r="C96" s="2"/>
      <c r="D96" s="2"/>
    </row>
    <row r="97" spans="3:4" ht="12.75">
      <c r="C97" s="2"/>
      <c r="D97" s="2"/>
    </row>
    <row r="98" spans="3:4" ht="12.75">
      <c r="C98" s="2"/>
      <c r="D98" s="2"/>
    </row>
    <row r="99" spans="3:4" ht="12.75">
      <c r="C99" s="2"/>
      <c r="D99" s="2"/>
    </row>
    <row r="100" spans="3:4" ht="12.75">
      <c r="C100" s="2"/>
      <c r="D100" s="2"/>
    </row>
    <row r="101" spans="3:4" ht="12.75">
      <c r="C101" s="2"/>
      <c r="D101" s="2"/>
    </row>
    <row r="102" spans="3:4" ht="12.75">
      <c r="C102" s="2"/>
      <c r="D102" s="2"/>
    </row>
    <row r="103" spans="3:4" ht="12.75">
      <c r="C103" s="2"/>
      <c r="D103" s="2"/>
    </row>
    <row r="104" spans="3:4" ht="12.75">
      <c r="C104" s="2"/>
      <c r="D104" s="2"/>
    </row>
    <row r="105" spans="3:4" ht="12.75">
      <c r="C105" s="2"/>
      <c r="D105" s="2"/>
    </row>
    <row r="106" spans="3:4" ht="12.75">
      <c r="C106" s="2"/>
      <c r="D106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  <row r="109" spans="3:5" ht="12.75">
      <c r="C109" s="2"/>
      <c r="D109" s="2"/>
      <c r="E109" s="2"/>
    </row>
    <row r="110" spans="3:5" ht="12.75">
      <c r="C110" s="2"/>
      <c r="D110" s="2"/>
      <c r="E110" s="2"/>
    </row>
    <row r="111" spans="3:5" ht="12.75">
      <c r="C111" s="2"/>
      <c r="D111" s="2"/>
      <c r="E111" s="2"/>
    </row>
    <row r="112" spans="3:5" ht="12.75">
      <c r="C112" s="2"/>
      <c r="D112" s="2"/>
      <c r="E112" s="2"/>
    </row>
    <row r="113" spans="3:5" ht="12.75">
      <c r="C113" s="2"/>
      <c r="D113" s="2"/>
      <c r="E113" s="2"/>
    </row>
    <row r="114" spans="3:5" ht="12.75">
      <c r="C114" s="2"/>
      <c r="D114" s="2"/>
      <c r="E114" s="2"/>
    </row>
    <row r="115" spans="3:5" ht="12.75">
      <c r="C115" s="2"/>
      <c r="D115" s="2"/>
      <c r="E115" s="2"/>
    </row>
    <row r="116" spans="3:5" ht="12.75">
      <c r="C116" s="2"/>
      <c r="D116" s="2"/>
      <c r="E116" s="2"/>
    </row>
    <row r="117" spans="3:5" ht="12.75">
      <c r="C117" s="2"/>
      <c r="D117" s="2"/>
      <c r="E117" s="2"/>
    </row>
    <row r="118" spans="3:5" ht="12.75">
      <c r="C118" s="2"/>
      <c r="D118" s="2"/>
      <c r="E118" s="2"/>
    </row>
    <row r="119" spans="3:5" ht="12.75">
      <c r="C119" s="2"/>
      <c r="D119" s="2"/>
      <c r="E119" s="2"/>
    </row>
    <row r="120" spans="3:5" ht="12.75">
      <c r="C120" s="2"/>
      <c r="D120" s="2"/>
      <c r="E120" s="2"/>
    </row>
    <row r="121" spans="3:5" ht="12.75">
      <c r="C121" s="2"/>
      <c r="D121" s="2"/>
      <c r="E121" s="2"/>
    </row>
    <row r="122" spans="3:5" ht="12.75">
      <c r="C122" s="2"/>
      <c r="D122" s="2"/>
      <c r="E122" s="2"/>
    </row>
    <row r="123" spans="3:5" ht="12.75">
      <c r="C123" s="2"/>
      <c r="D123" s="2"/>
      <c r="E123" s="2"/>
    </row>
    <row r="124" spans="3:5" ht="12.75">
      <c r="C124" s="2"/>
      <c r="D124" s="2"/>
      <c r="E124" s="2"/>
    </row>
    <row r="125" spans="3:5" ht="12.75">
      <c r="C125" s="2"/>
      <c r="D125" s="2"/>
      <c r="E125" s="2"/>
    </row>
    <row r="126" spans="3:5" ht="12.75">
      <c r="C126" s="2"/>
      <c r="D126" s="2"/>
      <c r="E126" s="2"/>
    </row>
    <row r="127" spans="3:5" ht="12.75">
      <c r="C127" s="2"/>
      <c r="D127" s="2"/>
      <c r="E127" s="2"/>
    </row>
    <row r="128" spans="3:5" ht="12.75">
      <c r="C128" s="2"/>
      <c r="D128" s="2"/>
      <c r="E128" s="2"/>
    </row>
    <row r="129" spans="3:5" ht="12.75">
      <c r="C129" s="2"/>
      <c r="D129" s="2"/>
      <c r="E129" s="2"/>
    </row>
    <row r="130" spans="3:5" ht="12.75">
      <c r="C130" s="2"/>
      <c r="D130" s="2"/>
      <c r="E130" s="2"/>
    </row>
    <row r="131" spans="3:5" ht="12.75">
      <c r="C131" s="2"/>
      <c r="D131" s="2"/>
      <c r="E131" s="2"/>
    </row>
    <row r="132" spans="3:5" ht="12.75">
      <c r="C132" s="2"/>
      <c r="D132" s="2"/>
      <c r="E132" s="2"/>
    </row>
  </sheetData>
  <sheetProtection/>
  <mergeCells count="2">
    <mergeCell ref="C5:D5"/>
    <mergeCell ref="C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&amp;CJaar 2022</oddHeader>
    <oddFooter xml:space="preserve">&amp;CJaarrekening college van diakenen&amp;RPagina 5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50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4.7109375" style="6" customWidth="1"/>
    <col min="2" max="2" width="6.00390625" style="21" customWidth="1"/>
    <col min="3" max="3" width="36.28125" style="6" customWidth="1"/>
    <col min="4" max="4" width="10.28125" style="48" customWidth="1"/>
    <col min="5" max="5" width="4.7109375" style="6" customWidth="1"/>
    <col min="6" max="6" width="11.421875" style="6" customWidth="1"/>
    <col min="7" max="7" width="4.7109375" style="6" customWidth="1"/>
    <col min="8" max="8" width="12.7109375" style="48" customWidth="1"/>
    <col min="9" max="9" width="4.140625" style="49" customWidth="1"/>
    <col min="10" max="10" width="12.7109375" style="48" customWidth="1"/>
    <col min="11" max="16384" width="9.140625" style="6" customWidth="1"/>
  </cols>
  <sheetData>
    <row r="1" spans="2:10" ht="12.75">
      <c r="B1" s="23"/>
      <c r="C1" s="47"/>
      <c r="E1" s="14"/>
      <c r="G1" s="123"/>
      <c r="H1" s="1"/>
      <c r="J1" s="1"/>
    </row>
    <row r="2" ht="12.75">
      <c r="G2" s="123"/>
    </row>
    <row r="3" spans="3:7" ht="12.75">
      <c r="C3" s="23" t="s">
        <v>14</v>
      </c>
      <c r="G3" s="124"/>
    </row>
    <row r="4" spans="4:10" ht="12.75">
      <c r="D4" s="3"/>
      <c r="E4" s="2"/>
      <c r="F4" s="2"/>
      <c r="G4" s="2"/>
      <c r="H4" s="3"/>
      <c r="I4" s="4"/>
      <c r="J4" s="3"/>
    </row>
    <row r="5" spans="3:10" ht="12.75">
      <c r="C5" s="16" t="s">
        <v>15</v>
      </c>
      <c r="D5" s="50" t="s">
        <v>66</v>
      </c>
      <c r="E5" s="51"/>
      <c r="F5" s="65" t="s">
        <v>67</v>
      </c>
      <c r="G5" s="66"/>
      <c r="H5" s="50" t="s">
        <v>67</v>
      </c>
      <c r="I5" s="52"/>
      <c r="J5" s="50" t="s">
        <v>67</v>
      </c>
    </row>
    <row r="6" spans="3:10" ht="12.75">
      <c r="C6" s="16"/>
      <c r="D6" s="50">
        <v>2022</v>
      </c>
      <c r="E6" s="51"/>
      <c r="F6" s="50">
        <v>2022</v>
      </c>
      <c r="G6" s="66"/>
      <c r="H6" s="50">
        <v>2021</v>
      </c>
      <c r="I6" s="52"/>
      <c r="J6" s="50">
        <v>2020</v>
      </c>
    </row>
    <row r="7" ht="12.75">
      <c r="G7" s="123"/>
    </row>
    <row r="8" spans="2:10" ht="12.75">
      <c r="B8" s="21">
        <v>80</v>
      </c>
      <c r="C8" s="6" t="s">
        <v>16</v>
      </c>
      <c r="D8" s="53">
        <f>+'Blad 9'!D14</f>
        <v>11600</v>
      </c>
      <c r="E8" s="53"/>
      <c r="F8" s="53">
        <f>+'Blad 9'!F14</f>
        <v>11435.56</v>
      </c>
      <c r="G8" s="53"/>
      <c r="H8" s="53">
        <f>+'Blad 9'!H14</f>
        <v>11435.56</v>
      </c>
      <c r="I8" s="53"/>
      <c r="J8" s="53">
        <f>+'Blad 9'!J14</f>
        <v>11403.06</v>
      </c>
    </row>
    <row r="9" spans="2:10" ht="12.75">
      <c r="B9" s="21">
        <v>81</v>
      </c>
      <c r="C9" s="6" t="s">
        <v>29</v>
      </c>
      <c r="D9" s="53">
        <f>'Blad 9'!D22</f>
        <v>10300</v>
      </c>
      <c r="E9" s="53"/>
      <c r="F9" s="53">
        <f>'Blad 9'!F22</f>
        <v>10176.45</v>
      </c>
      <c r="G9" s="49"/>
      <c r="H9" s="53">
        <f>'Blad 9'!H22</f>
        <v>10694.73</v>
      </c>
      <c r="I9" s="53"/>
      <c r="J9" s="53">
        <f>'Blad 9'!J22</f>
        <v>11940.95</v>
      </c>
    </row>
    <row r="10" spans="2:10" ht="12.75">
      <c r="B10" s="21">
        <v>83</v>
      </c>
      <c r="C10" s="55" t="s">
        <v>17</v>
      </c>
      <c r="D10" s="53">
        <f>'Blad 9'!D29</f>
        <v>2100</v>
      </c>
      <c r="E10" s="53"/>
      <c r="F10" s="53">
        <f>'Blad 9'!F29</f>
        <v>2265.5</v>
      </c>
      <c r="G10" s="125"/>
      <c r="H10" s="53">
        <f>'Blad 9'!H29</f>
        <v>1041</v>
      </c>
      <c r="I10" s="53"/>
      <c r="J10" s="53">
        <f>'Blad 9'!J29</f>
        <v>1662</v>
      </c>
    </row>
    <row r="11" spans="2:10" ht="12.75">
      <c r="B11" s="21">
        <v>842</v>
      </c>
      <c r="C11" s="6" t="s">
        <v>224</v>
      </c>
      <c r="D11" s="53">
        <f>'Blad 9'!D36</f>
        <v>32100</v>
      </c>
      <c r="E11" s="53"/>
      <c r="F11" s="53">
        <f>'Blad 9'!F36</f>
        <v>39400.6</v>
      </c>
      <c r="G11" s="49"/>
      <c r="H11" s="53">
        <f>'Blad 9'!H36</f>
        <v>33031.6</v>
      </c>
      <c r="I11" s="53"/>
      <c r="J11" s="53">
        <f>'Blad 9'!J36</f>
        <v>51299.17</v>
      </c>
    </row>
    <row r="12" spans="4:10" ht="15">
      <c r="D12" s="53"/>
      <c r="E12" s="56"/>
      <c r="F12" s="53"/>
      <c r="G12" s="57"/>
      <c r="H12" s="53"/>
      <c r="I12" s="48"/>
      <c r="J12" s="53"/>
    </row>
    <row r="13" spans="3:10" ht="13.5" thickBot="1">
      <c r="C13" s="27" t="s">
        <v>18</v>
      </c>
      <c r="D13" s="58">
        <f>SUM(D8:D12)</f>
        <v>56100</v>
      </c>
      <c r="E13" s="53"/>
      <c r="F13" s="58">
        <f>SUM(F8:F12)</f>
        <v>63278.11</v>
      </c>
      <c r="G13" s="49"/>
      <c r="H13" s="58">
        <f>SUM(H8:H12)</f>
        <v>56202.89</v>
      </c>
      <c r="I13" s="48"/>
      <c r="J13" s="58">
        <f>SUM(J8:J12)</f>
        <v>76305.18</v>
      </c>
    </row>
    <row r="14" spans="3:10" ht="13.5" thickTop="1">
      <c r="C14" s="16"/>
      <c r="D14" s="53"/>
      <c r="E14" s="53"/>
      <c r="F14" s="49"/>
      <c r="G14" s="49"/>
      <c r="H14" s="53"/>
      <c r="I14" s="48"/>
      <c r="J14" s="53"/>
    </row>
    <row r="15" spans="3:10" ht="12.75">
      <c r="C15" s="16" t="s">
        <v>19</v>
      </c>
      <c r="D15" s="53"/>
      <c r="E15" s="53"/>
      <c r="F15" s="59"/>
      <c r="G15" s="59"/>
      <c r="H15" s="53"/>
      <c r="I15" s="48"/>
      <c r="J15" s="53"/>
    </row>
    <row r="16" spans="4:10" ht="12.75">
      <c r="D16" s="49"/>
      <c r="E16" s="49"/>
      <c r="F16" s="49"/>
      <c r="G16" s="49"/>
      <c r="H16" s="49"/>
      <c r="J16" s="49"/>
    </row>
    <row r="17" spans="2:10" ht="12.75">
      <c r="B17" s="21">
        <v>41</v>
      </c>
      <c r="C17" s="55" t="s">
        <v>20</v>
      </c>
      <c r="D17" s="49"/>
      <c r="E17" s="49"/>
      <c r="F17" s="49"/>
      <c r="G17" s="49"/>
      <c r="H17" s="49"/>
      <c r="J17" s="49"/>
    </row>
    <row r="18" spans="3:10" ht="12.75">
      <c r="C18" s="6" t="s">
        <v>57</v>
      </c>
      <c r="D18" s="53">
        <f>'Blad 10'!D14</f>
        <v>900</v>
      </c>
      <c r="E18" s="53"/>
      <c r="F18" s="53">
        <f>'Blad 10'!F14</f>
        <v>1162.8600000000001</v>
      </c>
      <c r="G18" s="125"/>
      <c r="H18" s="53">
        <f>'Blad 10'!H14</f>
        <v>1081.05</v>
      </c>
      <c r="I18" s="53"/>
      <c r="J18" s="53">
        <f>'Blad 10'!J14</f>
        <v>598.89</v>
      </c>
    </row>
    <row r="19" spans="2:10" ht="12.75">
      <c r="B19" s="21">
        <v>45</v>
      </c>
      <c r="C19" s="6" t="s">
        <v>21</v>
      </c>
      <c r="D19" s="53">
        <f>'Blad 10'!D18</f>
        <v>2500</v>
      </c>
      <c r="E19" s="53"/>
      <c r="F19" s="53">
        <f>'Blad 10'!F18</f>
        <v>2479.1499999999996</v>
      </c>
      <c r="G19" s="49"/>
      <c r="H19" s="53">
        <f>'Blad 10'!H18</f>
        <v>2549.72</v>
      </c>
      <c r="I19" s="53"/>
      <c r="J19" s="53">
        <f>'Blad 10'!J18</f>
        <v>2581.25</v>
      </c>
    </row>
    <row r="20" spans="2:10" ht="12.75">
      <c r="B20" s="21">
        <v>47</v>
      </c>
      <c r="C20" s="6" t="s">
        <v>22</v>
      </c>
      <c r="D20" s="53">
        <f>'Blad 10'!D24</f>
        <v>100</v>
      </c>
      <c r="E20" s="53"/>
      <c r="F20" s="53">
        <f>'Blad 10'!F24</f>
        <v>0</v>
      </c>
      <c r="G20" s="49"/>
      <c r="H20" s="53">
        <f>'Blad 10'!H24</f>
        <v>0</v>
      </c>
      <c r="I20" s="53"/>
      <c r="J20" s="53">
        <f>'Blad 10'!J24</f>
        <v>66.2</v>
      </c>
    </row>
    <row r="21" spans="2:10" ht="12.75">
      <c r="B21" s="21">
        <v>48</v>
      </c>
      <c r="C21" s="6" t="s">
        <v>79</v>
      </c>
      <c r="D21" s="53">
        <f>'Blad 10'!D29</f>
        <v>300</v>
      </c>
      <c r="E21" s="53"/>
      <c r="F21" s="53">
        <f>'Blad 10'!F29</f>
        <v>905.18</v>
      </c>
      <c r="G21" s="49"/>
      <c r="H21" s="53">
        <f>'Blad 10'!H29</f>
        <v>359.5</v>
      </c>
      <c r="I21" s="53"/>
      <c r="J21" s="53">
        <f>'Blad 10'!J29</f>
        <v>328.48</v>
      </c>
    </row>
    <row r="22" spans="2:10" ht="12.75">
      <c r="B22" s="21">
        <v>50</v>
      </c>
      <c r="C22" s="6" t="s">
        <v>58</v>
      </c>
      <c r="D22" s="53">
        <f>'Blad 10'!D40</f>
        <v>24000</v>
      </c>
      <c r="E22" s="53"/>
      <c r="F22" s="53">
        <f>'Blad 10'!F40</f>
        <v>21897.510000000002</v>
      </c>
      <c r="G22" s="49"/>
      <c r="H22" s="53">
        <f>'Blad 10'!H40</f>
        <v>15313.66</v>
      </c>
      <c r="I22" s="53"/>
      <c r="J22" s="53">
        <f>'Blad 10'!J40</f>
        <v>19201.5</v>
      </c>
    </row>
    <row r="23" spans="2:10" ht="12.75">
      <c r="B23" s="21">
        <v>51</v>
      </c>
      <c r="C23" s="6" t="s">
        <v>95</v>
      </c>
      <c r="D23" s="53">
        <f>'Blad 10'!D49</f>
        <v>47000</v>
      </c>
      <c r="E23" s="53"/>
      <c r="F23" s="53">
        <f>'Blad 10'!F49</f>
        <v>29073.739999999998</v>
      </c>
      <c r="G23" s="49"/>
      <c r="H23" s="53">
        <f>'Blad 10'!H49</f>
        <v>30724.04</v>
      </c>
      <c r="I23" s="48"/>
      <c r="J23" s="53">
        <f>'Blad 10'!J49</f>
        <v>25062.98</v>
      </c>
    </row>
    <row r="24" spans="2:10" ht="12.75">
      <c r="B24" s="21">
        <v>52</v>
      </c>
      <c r="C24" s="6" t="s">
        <v>59</v>
      </c>
      <c r="D24" s="53">
        <f>'Blad 10'!D55</f>
        <v>46300</v>
      </c>
      <c r="E24" s="128"/>
      <c r="F24" s="53">
        <f>'Blad 10'!F55</f>
        <v>72249.04999999999</v>
      </c>
      <c r="G24" s="126"/>
      <c r="H24" s="53">
        <f>'Blad 10'!H55</f>
        <v>51143.25</v>
      </c>
      <c r="I24" s="48"/>
      <c r="J24" s="53">
        <f>'Blad 10'!J55</f>
        <v>70923.59</v>
      </c>
    </row>
    <row r="25" spans="3:10" ht="13.5" thickBot="1">
      <c r="C25" s="27" t="s">
        <v>23</v>
      </c>
      <c r="D25" s="58">
        <f>SUM(D17:D24)</f>
        <v>121100</v>
      </c>
      <c r="E25" s="53"/>
      <c r="F25" s="58">
        <f>SUM(F17:F24)</f>
        <v>127767.48999999999</v>
      </c>
      <c r="G25" s="49"/>
      <c r="H25" s="58">
        <f>SUM(H17:H24)</f>
        <v>101171.22</v>
      </c>
      <c r="I25" s="48"/>
      <c r="J25" s="58">
        <f>SUM(J17:J24)</f>
        <v>118762.89</v>
      </c>
    </row>
    <row r="26" spans="4:12" ht="13.5" thickTop="1">
      <c r="D26" s="53"/>
      <c r="E26" s="53"/>
      <c r="F26" s="53"/>
      <c r="G26" s="49"/>
      <c r="H26" s="53"/>
      <c r="I26" s="48"/>
      <c r="J26" s="53"/>
      <c r="L26" s="49"/>
    </row>
    <row r="27" spans="3:10" ht="13.5" thickBot="1">
      <c r="C27" s="27" t="s">
        <v>24</v>
      </c>
      <c r="D27" s="60">
        <f>D13-D25</f>
        <v>-65000</v>
      </c>
      <c r="E27" s="53"/>
      <c r="F27" s="135">
        <f>F13-F25</f>
        <v>-64489.37999999999</v>
      </c>
      <c r="G27" s="49"/>
      <c r="H27" s="60">
        <f>H13-H25</f>
        <v>-44968.33</v>
      </c>
      <c r="I27" s="48"/>
      <c r="J27" s="60">
        <f>J13-J25</f>
        <v>-42457.71000000001</v>
      </c>
    </row>
    <row r="28" spans="3:11" ht="13.5" thickTop="1">
      <c r="C28" s="16"/>
      <c r="D28" s="53"/>
      <c r="E28" s="53"/>
      <c r="F28" s="49"/>
      <c r="G28" s="49"/>
      <c r="H28" s="53"/>
      <c r="I28" s="48"/>
      <c r="J28" s="53"/>
      <c r="K28" s="121"/>
    </row>
    <row r="29" spans="4:11" ht="12.75">
      <c r="D29" s="53"/>
      <c r="E29" s="53"/>
      <c r="F29" s="49"/>
      <c r="G29" s="49"/>
      <c r="H29" s="53"/>
      <c r="I29" s="48"/>
      <c r="J29" s="53"/>
      <c r="K29" s="121"/>
    </row>
    <row r="30" spans="3:10" ht="12.75">
      <c r="C30" s="21"/>
      <c r="D30" s="53"/>
      <c r="E30" s="53"/>
      <c r="F30" s="53"/>
      <c r="G30" s="127"/>
      <c r="H30" s="53"/>
      <c r="I30" s="48"/>
      <c r="J30" s="53"/>
    </row>
    <row r="31" spans="3:10" ht="12.75">
      <c r="C31" s="21"/>
      <c r="D31" s="53"/>
      <c r="E31" s="53"/>
      <c r="F31" s="53"/>
      <c r="G31" s="127"/>
      <c r="H31" s="53"/>
      <c r="I31" s="48"/>
      <c r="J31" s="53"/>
    </row>
    <row r="32" spans="3:10" ht="12.75">
      <c r="C32" s="27"/>
      <c r="D32" s="5"/>
      <c r="E32" s="61"/>
      <c r="F32" s="5"/>
      <c r="G32" s="49"/>
      <c r="H32" s="5"/>
      <c r="I32" s="48"/>
      <c r="J32" s="5"/>
    </row>
    <row r="33" spans="3:10" ht="12.75">
      <c r="C33" s="16"/>
      <c r="D33" s="61"/>
      <c r="E33" s="61"/>
      <c r="F33" s="49"/>
      <c r="G33" s="49"/>
      <c r="H33" s="61"/>
      <c r="I33" s="48"/>
      <c r="J33" s="61"/>
    </row>
    <row r="34" spans="3:10" ht="12.75">
      <c r="C34" s="27"/>
      <c r="D34" s="49"/>
      <c r="E34" s="49"/>
      <c r="F34" s="49"/>
      <c r="G34" s="49"/>
      <c r="H34" s="49"/>
      <c r="I34" s="48"/>
      <c r="J34" s="49"/>
    </row>
    <row r="35" spans="3:10" ht="12.75">
      <c r="C35" s="12"/>
      <c r="D35" s="53"/>
      <c r="E35" s="53"/>
      <c r="F35" s="53"/>
      <c r="G35" s="49"/>
      <c r="H35" s="53"/>
      <c r="I35" s="48"/>
      <c r="J35" s="53"/>
    </row>
    <row r="36" spans="3:10" ht="12.75">
      <c r="C36" s="12"/>
      <c r="D36" s="53"/>
      <c r="E36" s="53"/>
      <c r="F36" s="53"/>
      <c r="G36" s="53"/>
      <c r="H36" s="53"/>
      <c r="I36" s="48"/>
      <c r="J36" s="53"/>
    </row>
    <row r="51" spans="2:10" ht="12.75">
      <c r="B51" s="6"/>
      <c r="D51" s="6"/>
      <c r="H51" s="6"/>
      <c r="I51" s="6"/>
      <c r="J51" s="6"/>
    </row>
    <row r="52" ht="12" customHeight="1"/>
    <row r="109" ht="15" customHeight="1"/>
    <row r="110" ht="12" customHeight="1"/>
    <row r="111" ht="12" customHeight="1"/>
    <row r="112" ht="12" customHeight="1"/>
    <row r="113" ht="12" customHeight="1"/>
    <row r="114" ht="12" customHeight="1"/>
    <row r="115" s="75" customFormat="1" ht="12" customHeight="1"/>
    <row r="116" ht="12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9" spans="4:10" ht="12.75">
      <c r="D149" s="77"/>
      <c r="E149" s="77"/>
      <c r="F149" s="77"/>
      <c r="G149" s="77"/>
      <c r="H149" s="77"/>
      <c r="I149" s="48"/>
      <c r="J149" s="77"/>
    </row>
    <row r="150" ht="12.75">
      <c r="I150" s="48"/>
    </row>
  </sheetData>
  <sheetProtection/>
  <printOptions/>
  <pageMargins left="0.7874015748031497" right="0.2362204724409449" top="0.7874015748031497" bottom="0.7874015748031497" header="0.5118110236220472" footer="0.31496062992125984"/>
  <pageSetup fitToHeight="1" fitToWidth="1" horizontalDpi="600" verticalDpi="600" orientation="portrait" paperSize="9" scale="87" r:id="rId1"/>
  <headerFooter alignWithMargins="0">
    <oddHeader>&amp;CJaar 2022</oddHeader>
    <oddFooter>&amp;CJaarrekening college van diakenen&amp;RPagina 5</oddFooter>
  </headerFooter>
  <rowBreaks count="2" manualBreakCount="2">
    <brk id="36" max="255" man="1"/>
    <brk id="7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28125" style="6" customWidth="1"/>
    <col min="2" max="3" width="14.8515625" style="6" customWidth="1"/>
    <col min="4" max="6" width="11.7109375" style="6" customWidth="1"/>
    <col min="7" max="7" width="14.8515625" style="6" customWidth="1"/>
    <col min="8" max="8" width="10.00390625" style="6" customWidth="1"/>
    <col min="9" max="9" width="11.28125" style="6" bestFit="1" customWidth="1"/>
    <col min="10" max="16384" width="9.140625" style="6" customWidth="1"/>
  </cols>
  <sheetData>
    <row r="1" spans="1:7" ht="12.75">
      <c r="A1" s="14"/>
      <c r="F1" s="12"/>
      <c r="G1" s="12"/>
    </row>
    <row r="3" ht="12.75">
      <c r="A3" s="16" t="s">
        <v>78</v>
      </c>
    </row>
    <row r="5" spans="1:7" ht="12.75">
      <c r="A5" s="35" t="s">
        <v>45</v>
      </c>
      <c r="B5" s="36"/>
      <c r="C5" s="36" t="s">
        <v>38</v>
      </c>
      <c r="D5" s="36" t="s">
        <v>40</v>
      </c>
      <c r="E5" s="36" t="s">
        <v>41</v>
      </c>
      <c r="F5" s="36" t="s">
        <v>40</v>
      </c>
      <c r="G5" s="21"/>
    </row>
    <row r="6" spans="1:7" ht="12.75">
      <c r="A6" s="38"/>
      <c r="B6" s="39"/>
      <c r="C6" s="39" t="s">
        <v>39</v>
      </c>
      <c r="D6" s="78" t="s">
        <v>296</v>
      </c>
      <c r="E6" s="39" t="s">
        <v>42</v>
      </c>
      <c r="F6" s="78" t="s">
        <v>309</v>
      </c>
      <c r="G6" s="2"/>
    </row>
    <row r="7" spans="1:6" ht="18.75" customHeight="1">
      <c r="A7" s="81" t="s">
        <v>64</v>
      </c>
      <c r="B7" s="82"/>
      <c r="C7" s="82"/>
      <c r="D7" s="49"/>
      <c r="E7" s="49"/>
      <c r="F7" s="96"/>
    </row>
    <row r="8" spans="1:10" ht="12.75">
      <c r="A8" s="83" t="s">
        <v>171</v>
      </c>
      <c r="B8" s="80" t="s">
        <v>260</v>
      </c>
      <c r="C8" s="80"/>
      <c r="D8" s="88">
        <f>'[1]Balans'!$D$10</f>
        <v>442570</v>
      </c>
      <c r="E8" s="88">
        <f>'Blad 8'!C44</f>
        <v>2790</v>
      </c>
      <c r="F8" s="88">
        <f>D8+E8</f>
        <v>445360</v>
      </c>
      <c r="H8" s="87"/>
      <c r="J8" s="49"/>
    </row>
    <row r="9" spans="1:8" ht="19.5" customHeight="1" thickBot="1">
      <c r="A9" s="16"/>
      <c r="B9" s="84"/>
      <c r="C9" s="85"/>
      <c r="D9" s="86">
        <f>SUM(D7:D8)</f>
        <v>442570</v>
      </c>
      <c r="E9" s="86">
        <f>SUM(E7:E8)</f>
        <v>2790</v>
      </c>
      <c r="F9" s="86">
        <f>SUM(F7:F8)</f>
        <v>445360</v>
      </c>
      <c r="H9" s="87"/>
    </row>
    <row r="10" spans="1:9" ht="19.5" customHeight="1" thickTop="1">
      <c r="A10" s="16"/>
      <c r="B10" s="82"/>
      <c r="C10" s="82"/>
      <c r="D10" s="49"/>
      <c r="E10" s="49"/>
      <c r="F10" s="49"/>
      <c r="H10" s="87"/>
      <c r="I10" s="140"/>
    </row>
    <row r="11" ht="12.75">
      <c r="A11" s="23" t="s">
        <v>144</v>
      </c>
    </row>
    <row r="13" ht="12.75">
      <c r="A13" s="6" t="s">
        <v>77</v>
      </c>
    </row>
    <row r="15" spans="1:7" ht="12.75">
      <c r="A15" s="35" t="s">
        <v>149</v>
      </c>
      <c r="B15" s="34">
        <v>16</v>
      </c>
      <c r="C15" s="36" t="s">
        <v>46</v>
      </c>
      <c r="D15" s="36" t="s">
        <v>44</v>
      </c>
      <c r="E15" s="36" t="s">
        <v>40</v>
      </c>
      <c r="G15" s="2" t="s">
        <v>146</v>
      </c>
    </row>
    <row r="16" spans="1:7" ht="12" customHeight="1">
      <c r="A16" s="38"/>
      <c r="B16" s="34"/>
      <c r="C16" s="78" t="s">
        <v>296</v>
      </c>
      <c r="D16" s="39">
        <v>2022</v>
      </c>
      <c r="E16" s="89">
        <v>44926</v>
      </c>
      <c r="G16" s="2" t="s">
        <v>147</v>
      </c>
    </row>
    <row r="17" spans="1:7" ht="12.75">
      <c r="A17" s="137"/>
      <c r="B17" s="34" t="s">
        <v>212</v>
      </c>
      <c r="C17" s="45"/>
      <c r="D17" s="45"/>
      <c r="E17" s="45"/>
      <c r="G17" s="2"/>
    </row>
    <row r="18" spans="1:7" ht="12.75">
      <c r="A18" s="34" t="s">
        <v>131</v>
      </c>
      <c r="B18" s="42" t="s">
        <v>213</v>
      </c>
      <c r="C18" s="195">
        <f>'[1]Kolommenbalans 2022'!$G$6</f>
        <v>0</v>
      </c>
      <c r="D18" s="195">
        <f>'[1]Kolommenbalans 2022'!$M$6</f>
        <v>94478.26</v>
      </c>
      <c r="E18" s="195">
        <f aca="true" t="shared" si="0" ref="E18:E32">C18+D18</f>
        <v>94478.26</v>
      </c>
      <c r="G18" s="2" t="s">
        <v>148</v>
      </c>
    </row>
    <row r="19" spans="1:7" ht="12.75">
      <c r="A19" s="34" t="s">
        <v>132</v>
      </c>
      <c r="B19" s="138">
        <v>0.02</v>
      </c>
      <c r="C19" s="195">
        <f>'[1]Kolommenbalans 2022'!$G$7</f>
        <v>10000</v>
      </c>
      <c r="D19" s="195"/>
      <c r="E19" s="195">
        <f t="shared" si="0"/>
        <v>10000</v>
      </c>
      <c r="G19" s="139">
        <v>46060</v>
      </c>
    </row>
    <row r="20" spans="1:7" ht="12.75">
      <c r="A20" s="34" t="s">
        <v>270</v>
      </c>
      <c r="B20" s="138">
        <v>0.015</v>
      </c>
      <c r="C20" s="195">
        <f>'[1]Kolommenbalans 2022'!$G$9</f>
        <v>2777.98</v>
      </c>
      <c r="D20" s="195">
        <f>-'[1]Kolommenbalans 2022'!$J$9</f>
        <v>-555.54</v>
      </c>
      <c r="E20" s="195">
        <f t="shared" si="0"/>
        <v>2222.44</v>
      </c>
      <c r="G20" s="139">
        <v>46204</v>
      </c>
    </row>
    <row r="21" spans="1:8" ht="12.75">
      <c r="A21" s="34" t="s">
        <v>271</v>
      </c>
      <c r="B21" s="138">
        <v>0.0175</v>
      </c>
      <c r="C21" s="195">
        <f>'[1]Kolommenbalans 2022'!$G$10</f>
        <v>11000</v>
      </c>
      <c r="D21" s="195">
        <f>-'[1]Kolommenbalans 2022'!$J$10</f>
        <v>-11000</v>
      </c>
      <c r="E21" s="195">
        <f t="shared" si="0"/>
        <v>0</v>
      </c>
      <c r="G21" s="139"/>
      <c r="H21" s="100"/>
    </row>
    <row r="22" spans="1:7" ht="12.75">
      <c r="A22" s="34" t="s">
        <v>272</v>
      </c>
      <c r="B22" s="138">
        <v>0.0175</v>
      </c>
      <c r="C22" s="195">
        <f>'[1]Kolommenbalans 2022'!$G$11</f>
        <v>18000</v>
      </c>
      <c r="D22" s="195">
        <f>-'[1]Kolommenbalans 2022'!$J$11</f>
        <v>-1500</v>
      </c>
      <c r="E22" s="195">
        <f t="shared" si="0"/>
        <v>16500</v>
      </c>
      <c r="G22" s="139">
        <v>48580</v>
      </c>
    </row>
    <row r="23" spans="1:7" ht="12.75">
      <c r="A23" s="34" t="s">
        <v>273</v>
      </c>
      <c r="B23" s="138">
        <v>0.0175</v>
      </c>
      <c r="C23" s="195">
        <f>'[1]Kolommenbalans 2022'!$G$12</f>
        <v>23000</v>
      </c>
      <c r="D23" s="195">
        <f>-'[1]Kolommenbalans 2022'!$J$12</f>
        <v>-1000</v>
      </c>
      <c r="E23" s="195">
        <f t="shared" si="0"/>
        <v>22000</v>
      </c>
      <c r="G23" s="139">
        <v>16072</v>
      </c>
    </row>
    <row r="24" spans="1:7" ht="12.75">
      <c r="A24" s="34" t="s">
        <v>274</v>
      </c>
      <c r="B24" s="138">
        <v>0.0175</v>
      </c>
      <c r="C24" s="195">
        <f>'[1]Kolommenbalans 2022'!$G$13</f>
        <v>15000</v>
      </c>
      <c r="D24" s="195">
        <f>-'[1]Kolommenbalans 2022'!$J$13</f>
        <v>-1000</v>
      </c>
      <c r="E24" s="195">
        <f t="shared" si="0"/>
        <v>14000</v>
      </c>
      <c r="G24" s="139">
        <v>49675</v>
      </c>
    </row>
    <row r="25" spans="1:7" ht="12.75">
      <c r="A25" s="34" t="s">
        <v>275</v>
      </c>
      <c r="B25" s="138">
        <v>0.0175</v>
      </c>
      <c r="C25" s="195">
        <f>'[1]Kolommenbalans 2022'!$G$14</f>
        <v>14000</v>
      </c>
      <c r="D25" s="195">
        <f>-'[1]Kolommenbalans 2022'!$J$14</f>
        <v>-1000</v>
      </c>
      <c r="E25" s="195">
        <f t="shared" si="0"/>
        <v>13000</v>
      </c>
      <c r="G25" s="139">
        <v>49310</v>
      </c>
    </row>
    <row r="26" spans="1:7" ht="12.75">
      <c r="A26" s="34" t="s">
        <v>276</v>
      </c>
      <c r="B26" s="138">
        <v>0.0125</v>
      </c>
      <c r="C26" s="195">
        <f>'[1]Kolommenbalans 2022'!$G$15</f>
        <v>25200</v>
      </c>
      <c r="D26" s="195">
        <f>-'[1]Kolommenbalans 2022'!$J$15</f>
        <v>-1200</v>
      </c>
      <c r="E26" s="195">
        <f t="shared" si="0"/>
        <v>24000</v>
      </c>
      <c r="G26" s="139">
        <v>51867</v>
      </c>
    </row>
    <row r="27" spans="1:7" ht="12.75">
      <c r="A27" s="34" t="s">
        <v>277</v>
      </c>
      <c r="B27" s="138">
        <v>0.0125</v>
      </c>
      <c r="C27" s="195">
        <f>'[1]Kolommenbalans 2022'!$G$16</f>
        <v>25200</v>
      </c>
      <c r="D27" s="195">
        <f>-'[1]Kolommenbalans 2022'!$J$16</f>
        <v>-1200</v>
      </c>
      <c r="E27" s="195">
        <f t="shared" si="0"/>
        <v>24000</v>
      </c>
      <c r="G27" s="139">
        <v>51867</v>
      </c>
    </row>
    <row r="28" spans="1:7" ht="12.75">
      <c r="A28" s="34" t="s">
        <v>278</v>
      </c>
      <c r="B28" s="138">
        <v>0.0125</v>
      </c>
      <c r="C28" s="195">
        <f>'[1]Kolommenbalans 2022'!$G$17</f>
        <v>24000</v>
      </c>
      <c r="D28" s="195">
        <f>-'[1]Kolommenbalans 2022'!$J$17</f>
        <v>-1500</v>
      </c>
      <c r="E28" s="195">
        <f t="shared" si="0"/>
        <v>22500</v>
      </c>
      <c r="G28" s="139">
        <v>50041</v>
      </c>
    </row>
    <row r="29" spans="1:7" ht="12.75">
      <c r="A29" s="34" t="s">
        <v>279</v>
      </c>
      <c r="B29" s="138">
        <v>0.0125</v>
      </c>
      <c r="C29" s="195">
        <f>'[1]Kolommenbalans 2022'!$G$18</f>
        <v>25200</v>
      </c>
      <c r="D29" s="195">
        <f>-'[1]Kolommenbalans 2022'!$J$18</f>
        <v>-1200</v>
      </c>
      <c r="E29" s="195">
        <f t="shared" si="0"/>
        <v>24000</v>
      </c>
      <c r="G29" s="139">
        <v>51867</v>
      </c>
    </row>
    <row r="30" spans="1:7" ht="12.75">
      <c r="A30" s="34" t="s">
        <v>280</v>
      </c>
      <c r="B30" s="138">
        <v>0.0125</v>
      </c>
      <c r="C30" s="195">
        <f>'[1]Kolommenbalans 2022'!$G$19</f>
        <v>24000</v>
      </c>
      <c r="D30" s="195">
        <f>-'[1]Kolommenbalans 2022'!$J$19</f>
        <v>-2000</v>
      </c>
      <c r="E30" s="195">
        <f t="shared" si="0"/>
        <v>22000</v>
      </c>
      <c r="G30" s="139">
        <v>48580</v>
      </c>
    </row>
    <row r="31" spans="1:7" ht="12.75">
      <c r="A31" s="34" t="s">
        <v>281</v>
      </c>
      <c r="B31" s="138">
        <v>0.0125</v>
      </c>
      <c r="C31" s="195">
        <f>'[1]Kolommenbalans 2022'!$G$20</f>
        <v>127500</v>
      </c>
      <c r="D31" s="195">
        <f>-'[1]Kolommenbalans 2022'!$J$20</f>
        <v>-7500</v>
      </c>
      <c r="E31" s="195">
        <f t="shared" si="0"/>
        <v>120000</v>
      </c>
      <c r="G31" s="139">
        <v>50406</v>
      </c>
    </row>
    <row r="32" spans="1:7" ht="12.75">
      <c r="A32" s="34" t="s">
        <v>282</v>
      </c>
      <c r="B32" s="138">
        <v>0.0125</v>
      </c>
      <c r="C32" s="195">
        <f>'[1]Kolommenbalans 2022'!$G$21</f>
        <v>23750</v>
      </c>
      <c r="D32" s="195">
        <f>-'[1]Kolommenbalans 2022'!$J$21</f>
        <v>-1250</v>
      </c>
      <c r="E32" s="195">
        <f t="shared" si="0"/>
        <v>22500</v>
      </c>
      <c r="G32" s="139">
        <v>51136</v>
      </c>
    </row>
    <row r="33" spans="1:9" ht="12.75">
      <c r="A33" s="34"/>
      <c r="B33" s="42"/>
      <c r="C33" s="195"/>
      <c r="D33" s="195"/>
      <c r="E33" s="195"/>
      <c r="G33" s="101"/>
      <c r="I33" s="121"/>
    </row>
    <row r="34" spans="1:7" ht="13.5" thickBot="1">
      <c r="A34" s="90"/>
      <c r="C34" s="197">
        <f>SUM(C17:C33)</f>
        <v>368627.98</v>
      </c>
      <c r="D34" s="197">
        <f>SUM(D17:D33)</f>
        <v>62572.72</v>
      </c>
      <c r="E34" s="197">
        <f>SUM(E18:E33)</f>
        <v>431200.7</v>
      </c>
      <c r="G34" s="101"/>
    </row>
    <row r="35" ht="13.5" thickTop="1"/>
    <row r="36" ht="12.75">
      <c r="A36" s="6" t="s">
        <v>76</v>
      </c>
    </row>
    <row r="38" spans="1:7" ht="12.75">
      <c r="A38" s="35" t="s">
        <v>47</v>
      </c>
      <c r="B38" s="36" t="s">
        <v>49</v>
      </c>
      <c r="C38" s="36" t="s">
        <v>93</v>
      </c>
      <c r="D38" s="35" t="s">
        <v>51</v>
      </c>
      <c r="E38" s="36" t="s">
        <v>73</v>
      </c>
      <c r="F38" s="224" t="s">
        <v>71</v>
      </c>
      <c r="G38" s="222"/>
    </row>
    <row r="39" spans="1:7" ht="12.75">
      <c r="A39" s="38" t="s">
        <v>48</v>
      </c>
      <c r="B39" s="39" t="s">
        <v>50</v>
      </c>
      <c r="C39" s="39" t="s">
        <v>43</v>
      </c>
      <c r="D39" s="38" t="s">
        <v>52</v>
      </c>
      <c r="E39" s="38"/>
      <c r="F39" s="209" t="s">
        <v>307</v>
      </c>
      <c r="G39" s="200" t="s">
        <v>308</v>
      </c>
    </row>
    <row r="40" spans="1:7" ht="12.75">
      <c r="A40" s="91"/>
      <c r="B40" s="200"/>
      <c r="C40" s="88"/>
      <c r="D40" s="210"/>
      <c r="E40" s="211"/>
      <c r="F40" s="195"/>
      <c r="G40" s="195"/>
    </row>
    <row r="41" spans="1:7" ht="12.75">
      <c r="A41" s="91"/>
      <c r="B41" s="212"/>
      <c r="C41" s="88"/>
      <c r="D41" s="210"/>
      <c r="E41" s="213"/>
      <c r="F41" s="195"/>
      <c r="G41" s="195"/>
    </row>
    <row r="42" spans="1:7" ht="12.75">
      <c r="A42" s="91" t="s">
        <v>208</v>
      </c>
      <c r="B42" s="212" t="s">
        <v>200</v>
      </c>
      <c r="C42" s="88">
        <v>10189.33</v>
      </c>
      <c r="D42" s="210">
        <v>0</v>
      </c>
      <c r="E42" s="213"/>
      <c r="F42" s="195">
        <f>'[1]Kolommenbalans 2022'!$G$23</f>
        <v>2289.33</v>
      </c>
      <c r="G42" s="195">
        <f>'[1]Kolommenbalans 2022'!$M$23</f>
        <v>1689.33</v>
      </c>
    </row>
    <row r="43" spans="1:7" ht="14.25" customHeight="1">
      <c r="A43" s="91" t="s">
        <v>166</v>
      </c>
      <c r="B43" s="212" t="s">
        <v>167</v>
      </c>
      <c r="C43" s="88">
        <v>2837.93</v>
      </c>
      <c r="D43" s="210">
        <v>0</v>
      </c>
      <c r="E43" s="213"/>
      <c r="F43" s="195">
        <f>'[1]Kolommenbalans 2022'!$G$24</f>
        <v>213.78</v>
      </c>
      <c r="G43" s="195">
        <f>'[1]Kolommenbalans 2022'!$M$24</f>
        <v>0</v>
      </c>
    </row>
    <row r="44" spans="1:7" ht="12.75">
      <c r="A44" s="105" t="s">
        <v>221</v>
      </c>
      <c r="B44" s="212" t="s">
        <v>209</v>
      </c>
      <c r="C44" s="88">
        <v>5000</v>
      </c>
      <c r="D44" s="210">
        <v>0</v>
      </c>
      <c r="E44" s="213"/>
      <c r="F44" s="195">
        <f>'[1]Kolommenbalans 2022'!$G$25</f>
        <v>2205.64</v>
      </c>
      <c r="G44" s="195">
        <f>'[1]Kolommenbalans 2022'!$M$25</f>
        <v>1605.6399999999999</v>
      </c>
    </row>
    <row r="45" spans="1:7" ht="12.75">
      <c r="A45" s="91" t="s">
        <v>253</v>
      </c>
      <c r="B45" s="212" t="s">
        <v>254</v>
      </c>
      <c r="C45" s="88">
        <v>1484</v>
      </c>
      <c r="D45" s="210">
        <v>0</v>
      </c>
      <c r="E45" s="213"/>
      <c r="F45" s="195">
        <f>'[1]Kolommenbalans 2022'!$G$26</f>
        <v>1209</v>
      </c>
      <c r="G45" s="195">
        <f>'[1]Kolommenbalans 2022'!$M$26</f>
        <v>909</v>
      </c>
    </row>
    <row r="46" spans="1:7" ht="13.5" thickBot="1">
      <c r="A46" s="79"/>
      <c r="B46" s="79"/>
      <c r="C46" s="79"/>
      <c r="D46" s="79"/>
      <c r="E46" s="214"/>
      <c r="F46" s="198">
        <f>SUM(F40:F45)</f>
        <v>5917.75</v>
      </c>
      <c r="G46" s="198">
        <f>SUM(G40:G45)</f>
        <v>4203.969999999999</v>
      </c>
    </row>
    <row r="47" spans="1:7" ht="13.5" thickTop="1">
      <c r="A47" s="111" t="s">
        <v>192</v>
      </c>
      <c r="F47" s="49"/>
      <c r="G47" s="49"/>
    </row>
    <row r="48" spans="2:7" ht="12.75">
      <c r="B48" s="224" t="s">
        <v>71</v>
      </c>
      <c r="C48" s="222"/>
      <c r="F48" s="49"/>
      <c r="G48" s="49"/>
    </row>
    <row r="49" spans="1:7" ht="12.75">
      <c r="A49" s="6" t="s">
        <v>193</v>
      </c>
      <c r="B49" s="215">
        <v>44562</v>
      </c>
      <c r="C49" s="216">
        <v>44926</v>
      </c>
      <c r="F49" s="49"/>
      <c r="G49" s="49"/>
    </row>
    <row r="50" spans="2:6" ht="12.75">
      <c r="B50" s="196">
        <f>'[1]Kolommenbalans 2022'!$G$34</f>
        <v>392000</v>
      </c>
      <c r="C50" s="196">
        <f>'[1]Kolommenbalans 2022'!$M$34</f>
        <v>392000</v>
      </c>
      <c r="D50" s="82" t="s">
        <v>222</v>
      </c>
      <c r="E50" s="82"/>
      <c r="F50" s="82"/>
    </row>
    <row r="52" spans="1:6" ht="12.75">
      <c r="A52" s="6" t="s">
        <v>195</v>
      </c>
      <c r="B52" s="224" t="s">
        <v>71</v>
      </c>
      <c r="C52" s="222"/>
      <c r="E52" s="223"/>
      <c r="F52" s="223"/>
    </row>
    <row r="53" spans="2:6" ht="12.75">
      <c r="B53" s="215">
        <v>44562</v>
      </c>
      <c r="C53" s="216">
        <v>44926</v>
      </c>
      <c r="E53" s="217"/>
      <c r="F53" s="217"/>
    </row>
    <row r="54" spans="1:6" ht="12.75">
      <c r="A54" s="6" t="s">
        <v>181</v>
      </c>
      <c r="B54" s="196">
        <f>C34</f>
        <v>368627.98</v>
      </c>
      <c r="C54" s="196">
        <f>E34</f>
        <v>431200.7</v>
      </c>
      <c r="E54" s="171"/>
      <c r="F54" s="171"/>
    </row>
    <row r="55" spans="1:6" ht="12.75">
      <c r="A55" s="6" t="s">
        <v>182</v>
      </c>
      <c r="B55" s="196">
        <f>F46</f>
        <v>5917.75</v>
      </c>
      <c r="C55" s="196">
        <f>G46</f>
        <v>4203.969999999999</v>
      </c>
      <c r="E55" s="171"/>
      <c r="F55" s="171"/>
    </row>
    <row r="56" spans="1:6" ht="12.75">
      <c r="A56" s="6" t="s">
        <v>194</v>
      </c>
      <c r="B56" s="129">
        <f>B50</f>
        <v>392000</v>
      </c>
      <c r="C56" s="129">
        <f>C50</f>
        <v>392000</v>
      </c>
      <c r="E56" s="53"/>
      <c r="F56" s="53"/>
    </row>
    <row r="57" spans="2:6" ht="13.5" thickBot="1">
      <c r="B57" s="130">
        <f>SUM(B54:B56)</f>
        <v>766545.73</v>
      </c>
      <c r="C57" s="86">
        <f>SUM(C54:C56)</f>
        <v>827404.6699999999</v>
      </c>
      <c r="E57" s="22"/>
      <c r="F57" s="49"/>
    </row>
    <row r="58" ht="13.5" thickTop="1"/>
  </sheetData>
  <sheetProtection/>
  <mergeCells count="4">
    <mergeCell ref="F38:G38"/>
    <mergeCell ref="B52:C52"/>
    <mergeCell ref="E52:F52"/>
    <mergeCell ref="B48:C4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&amp;CJaar 2022</oddHeader>
    <oddFooter>&amp;C&amp;8Jaarrekening college van diakenen&amp;RPagina 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7109375" style="6" customWidth="1"/>
    <col min="2" max="2" width="19.8515625" style="6" customWidth="1"/>
    <col min="3" max="4" width="15.7109375" style="6" customWidth="1"/>
    <col min="5" max="5" width="16.140625" style="6" customWidth="1"/>
    <col min="6" max="6" width="13.140625" style="6" customWidth="1"/>
    <col min="7" max="7" width="9.140625" style="6" customWidth="1"/>
    <col min="8" max="8" width="10.28125" style="6" bestFit="1" customWidth="1"/>
    <col min="9" max="16384" width="9.140625" style="6" customWidth="1"/>
  </cols>
  <sheetData>
    <row r="1" spans="1:4" ht="12.75">
      <c r="A1" s="93"/>
      <c r="D1" s="12"/>
    </row>
    <row r="4" ht="12.75">
      <c r="A4" s="16" t="s">
        <v>75</v>
      </c>
    </row>
    <row r="6" spans="1:7" ht="12.75">
      <c r="A6" s="35"/>
      <c r="B6" s="225" t="s">
        <v>161</v>
      </c>
      <c r="C6" s="226"/>
      <c r="D6" s="227"/>
      <c r="F6" s="223"/>
      <c r="G6" s="223"/>
    </row>
    <row r="7" spans="1:3" ht="12.75">
      <c r="A7" s="39" t="s">
        <v>45</v>
      </c>
      <c r="B7" s="42">
        <v>2022</v>
      </c>
      <c r="C7" s="166">
        <v>2021</v>
      </c>
    </row>
    <row r="8" spans="1:3" ht="12.75">
      <c r="A8" s="92" t="s">
        <v>164</v>
      </c>
      <c r="B8" s="195">
        <f>'[1]Balans'!$J$124</f>
        <v>479.5</v>
      </c>
      <c r="C8" s="196">
        <v>469</v>
      </c>
    </row>
    <row r="9" spans="1:3" ht="12.75">
      <c r="A9" s="92" t="s">
        <v>165</v>
      </c>
      <c r="B9" s="195">
        <f>'[1]Balans'!$J$125+'[1]Balans'!$J$128</f>
        <v>2613</v>
      </c>
      <c r="C9" s="196">
        <v>7502.59</v>
      </c>
    </row>
    <row r="10" spans="1:3" ht="12.75">
      <c r="A10" s="92"/>
      <c r="B10" s="195"/>
      <c r="C10" s="196"/>
    </row>
    <row r="11" spans="1:3" ht="12.75">
      <c r="A11" s="92" t="s">
        <v>201</v>
      </c>
      <c r="B11" s="195">
        <v>0</v>
      </c>
      <c r="C11" s="196"/>
    </row>
    <row r="12" spans="1:3" ht="12.75">
      <c r="A12" s="92" t="s">
        <v>211</v>
      </c>
      <c r="B12" s="195">
        <f>'[1]Balans'!$J$126+'[1]Balans'!$J$127</f>
        <v>4433.27</v>
      </c>
      <c r="C12" s="196"/>
    </row>
    <row r="13" spans="1:5" ht="12.75">
      <c r="A13" s="92"/>
      <c r="B13" s="206"/>
      <c r="C13" s="196"/>
      <c r="E13" s="2"/>
    </row>
    <row r="14" spans="1:3" ht="13.5" thickBot="1">
      <c r="A14" s="79"/>
      <c r="B14" s="208">
        <f>SUM(B8:B13)</f>
        <v>7525.77</v>
      </c>
      <c r="C14" s="86">
        <f>SUM(C8:C13)</f>
        <v>7971.59</v>
      </c>
    </row>
    <row r="15" ht="13.5" thickTop="1">
      <c r="B15" s="183"/>
    </row>
    <row r="16" ht="12.75">
      <c r="A16" s="16" t="s">
        <v>215</v>
      </c>
    </row>
    <row r="18" spans="1:3" ht="12.75">
      <c r="A18" s="35"/>
      <c r="B18" s="224" t="s">
        <v>53</v>
      </c>
      <c r="C18" s="222"/>
    </row>
    <row r="19" spans="1:3" ht="12.75">
      <c r="A19" s="110" t="s">
        <v>45</v>
      </c>
      <c r="B19" s="42">
        <v>2022</v>
      </c>
      <c r="C19" s="42">
        <v>2021</v>
      </c>
    </row>
    <row r="20" spans="1:3" ht="12.75">
      <c r="A20" s="92" t="s">
        <v>204</v>
      </c>
      <c r="B20" s="195">
        <f>'[1]Kolommenbalans 2022'!$M$30</f>
        <v>6808.0199999999895</v>
      </c>
      <c r="C20" s="88">
        <v>13175.27</v>
      </c>
    </row>
    <row r="21" spans="1:3" ht="12.75">
      <c r="A21" s="92" t="s">
        <v>220</v>
      </c>
      <c r="B21" s="195">
        <f>'[1]Kolommenbalans 2022'!$M$31</f>
        <v>1563.8400000000001</v>
      </c>
      <c r="C21" s="196">
        <v>2623.84</v>
      </c>
    </row>
    <row r="22" spans="1:3" ht="12.75">
      <c r="A22" s="92"/>
      <c r="B22" s="195"/>
      <c r="C22" s="196"/>
    </row>
    <row r="23" spans="1:3" ht="12.75">
      <c r="A23" s="92" t="s">
        <v>206</v>
      </c>
      <c r="B23" s="195">
        <f>'[1]Kolommenbalans 2022'!$M$32</f>
        <v>8.569999999992433</v>
      </c>
      <c r="C23" s="196">
        <v>31500.73</v>
      </c>
    </row>
    <row r="24" spans="1:3" ht="12.75">
      <c r="A24" s="92" t="s">
        <v>205</v>
      </c>
      <c r="B24" s="195">
        <f>'[1]Kolommenbalans 2022'!$M$33</f>
        <v>40040.479999999996</v>
      </c>
      <c r="C24" s="196">
        <v>128110.98</v>
      </c>
    </row>
    <row r="25" spans="1:3" ht="12.75">
      <c r="A25" s="92"/>
      <c r="B25" s="195"/>
      <c r="C25" s="196"/>
    </row>
    <row r="26" spans="1:3" ht="12.75">
      <c r="A26" s="92"/>
      <c r="B26" s="195"/>
      <c r="C26" s="196"/>
    </row>
    <row r="27" spans="2:3" ht="13.5" thickBot="1">
      <c r="B27" s="197">
        <f>SUM(B20:B26)</f>
        <v>48420.909999999974</v>
      </c>
      <c r="C27" s="198">
        <f>SUM(C20:C26)</f>
        <v>175410.82</v>
      </c>
    </row>
    <row r="28" ht="13.5" thickTop="1"/>
    <row r="29" spans="1:4" ht="12.75">
      <c r="A29" s="93"/>
      <c r="D29" s="12"/>
    </row>
    <row r="31" ht="12.75">
      <c r="A31" s="16" t="s">
        <v>74</v>
      </c>
    </row>
    <row r="33" spans="1:3" ht="18.75" customHeight="1">
      <c r="A33" s="92" t="s">
        <v>305</v>
      </c>
      <c r="B33" s="34"/>
      <c r="C33" s="199">
        <f>'[1]Kolommenbalans 2022'!$H$46</f>
        <v>1257538.75</v>
      </c>
    </row>
    <row r="34" spans="1:3" ht="19.5" customHeight="1">
      <c r="A34" s="92"/>
      <c r="B34" s="200"/>
      <c r="C34" s="201"/>
    </row>
    <row r="35" spans="1:3" ht="13.5" customHeight="1">
      <c r="A35" s="92"/>
      <c r="B35" s="200"/>
      <c r="C35" s="202"/>
    </row>
    <row r="36" spans="1:3" ht="18.75" customHeight="1">
      <c r="A36" s="92" t="s">
        <v>203</v>
      </c>
      <c r="B36" s="200"/>
      <c r="C36" s="199">
        <f>'[1]Kolommenbalans 2022'!$I$46</f>
        <v>64489.38</v>
      </c>
    </row>
    <row r="37" spans="1:3" ht="18" customHeight="1" thickBot="1">
      <c r="A37" s="34"/>
      <c r="B37" s="200"/>
      <c r="C37" s="203"/>
    </row>
    <row r="38" spans="1:3" ht="18.75" customHeight="1" thickBot="1">
      <c r="A38" s="92" t="s">
        <v>306</v>
      </c>
      <c r="B38" s="200"/>
      <c r="C38" s="204">
        <f>C33-C36</f>
        <v>1193049.37</v>
      </c>
    </row>
    <row r="39" ht="13.5" thickTop="1"/>
    <row r="40" ht="12.75">
      <c r="A40" s="16" t="s">
        <v>257</v>
      </c>
    </row>
    <row r="42" spans="1:3" ht="12.75">
      <c r="A42" s="92" t="s">
        <v>302</v>
      </c>
      <c r="B42" s="34"/>
      <c r="C42" s="199">
        <f>'[1]Kolommenbalans 2022'!$H$45</f>
        <v>124735</v>
      </c>
    </row>
    <row r="43" spans="1:3" ht="12.75">
      <c r="A43" s="92"/>
      <c r="B43" s="200"/>
      <c r="C43" s="201"/>
    </row>
    <row r="44" spans="1:5" ht="12.75">
      <c r="A44" s="92" t="s">
        <v>303</v>
      </c>
      <c r="B44" s="200"/>
      <c r="C44" s="201">
        <f>'[1]Kolommenbalans 2022'!$J$45</f>
        <v>2790</v>
      </c>
      <c r="E44" s="22"/>
    </row>
    <row r="45" spans="1:5" ht="13.5" thickBot="1">
      <c r="A45" s="34"/>
      <c r="B45" s="200"/>
      <c r="C45" s="203"/>
      <c r="E45" s="22"/>
    </row>
    <row r="46" spans="1:5" ht="13.5" thickBot="1">
      <c r="A46" s="92" t="s">
        <v>304</v>
      </c>
      <c r="B46" s="200"/>
      <c r="C46" s="204">
        <f>C42+C44</f>
        <v>127525</v>
      </c>
      <c r="E46" s="22"/>
    </row>
    <row r="47" ht="13.5" thickTop="1"/>
    <row r="50" ht="12.75">
      <c r="A50" s="23" t="s">
        <v>111</v>
      </c>
    </row>
    <row r="52" spans="1:4" ht="12.75">
      <c r="A52" s="94" t="s">
        <v>45</v>
      </c>
      <c r="B52" s="34"/>
      <c r="C52" s="224" t="s">
        <v>53</v>
      </c>
      <c r="D52" s="222"/>
    </row>
    <row r="53" spans="1:17" ht="12.75">
      <c r="A53" s="38"/>
      <c r="B53" s="34"/>
      <c r="C53" s="167">
        <v>2022</v>
      </c>
      <c r="D53" s="42">
        <v>2021</v>
      </c>
      <c r="G53" s="161"/>
      <c r="H53" s="161"/>
      <c r="J53" s="161"/>
      <c r="K53" s="161"/>
      <c r="M53" s="161"/>
      <c r="N53" s="161"/>
      <c r="P53" s="161"/>
      <c r="Q53" s="161"/>
    </row>
    <row r="54" spans="1:17" ht="12.75">
      <c r="A54" s="92"/>
      <c r="B54" s="34"/>
      <c r="C54" s="205"/>
      <c r="D54" s="205"/>
      <c r="G54" s="161"/>
      <c r="H54" s="161"/>
      <c r="J54" s="161"/>
      <c r="K54" s="161"/>
      <c r="M54" s="161"/>
      <c r="N54" s="161"/>
      <c r="P54" s="161"/>
      <c r="Q54" s="161"/>
    </row>
    <row r="55" spans="1:17" ht="12.75">
      <c r="A55" s="92"/>
      <c r="B55" s="34"/>
      <c r="C55" s="205"/>
      <c r="D55" s="205"/>
      <c r="G55" s="161"/>
      <c r="H55" s="161"/>
      <c r="J55" s="161"/>
      <c r="K55" s="161"/>
      <c r="M55" s="161"/>
      <c r="N55" s="161"/>
      <c r="P55" s="161"/>
      <c r="Q55" s="161"/>
    </row>
    <row r="56" spans="1:17" ht="12.75">
      <c r="A56" s="92" t="s">
        <v>196</v>
      </c>
      <c r="B56" s="34"/>
      <c r="C56" s="195">
        <f>800+'[1]Balans'!$E$234+'[1]Balans'!$E$235</f>
        <v>2059.07</v>
      </c>
      <c r="D56" s="195">
        <v>3313.37</v>
      </c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</row>
    <row r="57" spans="1:17" ht="12.75">
      <c r="A57" s="92" t="s">
        <v>202</v>
      </c>
      <c r="B57" s="34"/>
      <c r="C57" s="206">
        <f>'[1]Balans'!$E$232</f>
        <v>6020.55</v>
      </c>
      <c r="D57" s="195">
        <v>5439.5</v>
      </c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</row>
    <row r="58" spans="1:17" ht="12.75">
      <c r="A58" s="92" t="s">
        <v>177</v>
      </c>
      <c r="B58" s="34"/>
      <c r="C58" s="206">
        <f>'[1]Balans'!$E$233</f>
        <v>57.36</v>
      </c>
      <c r="D58" s="206">
        <v>33.3</v>
      </c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</row>
    <row r="59" spans="1:17" ht="12.75">
      <c r="A59" s="92" t="s">
        <v>169</v>
      </c>
      <c r="B59" s="34"/>
      <c r="C59" s="206">
        <v>0</v>
      </c>
      <c r="D59" s="206">
        <v>0</v>
      </c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</row>
    <row r="60" spans="1:17" ht="12.75">
      <c r="A60" s="92" t="s">
        <v>178</v>
      </c>
      <c r="B60" s="34"/>
      <c r="C60" s="206"/>
      <c r="D60" s="206">
        <v>1308.22</v>
      </c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</row>
    <row r="61" spans="1:17" ht="12.75">
      <c r="A61" s="92" t="s">
        <v>197</v>
      </c>
      <c r="B61" s="34"/>
      <c r="C61" s="206"/>
      <c r="D61" s="206">
        <v>130</v>
      </c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</row>
    <row r="62" spans="1:17" ht="12.75">
      <c r="A62" s="92"/>
      <c r="B62" s="34"/>
      <c r="C62" s="206"/>
      <c r="D62" s="206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</row>
    <row r="63" spans="1:17" ht="13.5" thickBot="1">
      <c r="A63" s="92"/>
      <c r="B63" s="34"/>
      <c r="C63" s="207"/>
      <c r="D63" s="207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</row>
    <row r="64" spans="1:17" ht="13.5" thickBot="1">
      <c r="A64" s="92"/>
      <c r="B64" s="34"/>
      <c r="C64" s="197">
        <f>SUM(C54:C63)</f>
        <v>8136.9800000000005</v>
      </c>
      <c r="D64" s="197">
        <f>SUM(D54:D63)</f>
        <v>10224.389999999998</v>
      </c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</row>
    <row r="65" spans="6:17" ht="13.5" thickTop="1"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</row>
    <row r="66" spans="6:17" ht="12.75"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</row>
    <row r="67" spans="6:17" ht="12.75"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</row>
    <row r="68" spans="6:17" ht="12.75"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</row>
    <row r="69" spans="6:17" ht="12.75"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</row>
    <row r="70" spans="6:17" ht="12.75"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</row>
    <row r="71" spans="6:17" ht="12.75"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</row>
    <row r="72" spans="6:17" ht="12.75"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</row>
    <row r="73" spans="6:17" ht="12.75"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</row>
    <row r="74" spans="6:17" ht="12.75"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</row>
    <row r="75" spans="6:17" ht="12.75"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</row>
    <row r="76" spans="6:17" ht="12.75"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</row>
    <row r="77" spans="6:17" ht="12.75"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</row>
    <row r="78" spans="8:17" ht="12.75">
      <c r="H78" s="162"/>
      <c r="K78" s="162"/>
      <c r="N78" s="162"/>
      <c r="Q78" s="162"/>
    </row>
  </sheetData>
  <sheetProtection/>
  <mergeCells count="4">
    <mergeCell ref="F6:G6"/>
    <mergeCell ref="B6:D6"/>
    <mergeCell ref="C52:D52"/>
    <mergeCell ref="B18:C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&amp;CJaar 2022</oddHeader>
    <oddFooter>&amp;C&amp;8Jaarrekening college van diakenen&amp;RPagina 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Roelie</dc:creator>
  <cp:keywords/>
  <dc:description/>
  <cp:lastModifiedBy>Tineke Zijlstra</cp:lastModifiedBy>
  <cp:lastPrinted>2023-02-06T18:59:51Z</cp:lastPrinted>
  <dcterms:created xsi:type="dcterms:W3CDTF">2000-11-15T10:56:42Z</dcterms:created>
  <dcterms:modified xsi:type="dcterms:W3CDTF">2023-05-26T15:08:54Z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